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comments1.xml" ContentType="application/vnd.openxmlformats-officedocument.spreadsheetml.comments+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charts/chart23.xml" ContentType="application/vnd.openxmlformats-officedocument.drawingml.chart+xml"/>
  <Override PartName="/xl/charts/chart24.xml" ContentType="application/vnd.openxmlformats-officedocument.drawingml.chart+xml"/>
  <Override PartName="/xl/charts/chart25.xml" ContentType="application/vnd.openxmlformats-officedocument.drawingml.chart+xml"/>
  <Override PartName="/xl/charts/chart26.xml" ContentType="application/vnd.openxmlformats-officedocument.drawingml.chart+xml"/>
  <Override PartName="/xl/charts/chart27.xml" ContentType="application/vnd.openxmlformats-officedocument.drawingml.chart+xml"/>
  <Override PartName="/xl/charts/chart28.xml" ContentType="application/vnd.openxmlformats-officedocument.drawingml.chart+xml"/>
  <Override PartName="/xl/charts/chart29.xml" ContentType="application/vnd.openxmlformats-officedocument.drawingml.chart+xml"/>
  <Override PartName="/xl/charts/chart30.xml" ContentType="application/vnd.openxmlformats-officedocument.drawingml.chart+xml"/>
  <Override PartName="/xl/charts/chart31.xml" ContentType="application/vnd.openxmlformats-officedocument.drawingml.chart+xml"/>
  <Override PartName="/xl/drawings/drawing3.xml" ContentType="application/vnd.openxmlformats-officedocument.drawing+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drawings/drawing4.xml" ContentType="application/vnd.openxmlformats-officedocument.drawing+xml"/>
  <Override PartName="/xl/charts/chart32.xml" ContentType="application/vnd.openxmlformats-officedocument.drawingml.chart+xml"/>
  <Override PartName="/xl/charts/chart33.xml" ContentType="application/vnd.openxmlformats-officedocument.drawingml.chart+xml"/>
  <Override PartName="/xl/charts/chart34.xml" ContentType="application/vnd.openxmlformats-officedocument.drawingml.chart+xml"/>
  <Override PartName="/xl/charts/chart35.xml" ContentType="application/vnd.openxmlformats-officedocument.drawingml.chart+xml"/>
  <Override PartName="/xl/charts/chart36.xml" ContentType="application/vnd.openxmlformats-officedocument.drawingml.chart+xml"/>
  <Override PartName="/xl/charts/chart37.xml" ContentType="application/vnd.openxmlformats-officedocument.drawingml.chart+xml"/>
  <Override PartName="/xl/charts/chart38.xml" ContentType="application/vnd.openxmlformats-officedocument.drawingml.chart+xml"/>
  <Override PartName="/xl/charts/chart39.xml" ContentType="application/vnd.openxmlformats-officedocument.drawingml.chart+xml"/>
  <Override PartName="/xl/charts/chart40.xml" ContentType="application/vnd.openxmlformats-officedocument.drawingml.chart+xml"/>
  <Override PartName="/xl/charts/chart41.xml" ContentType="application/vnd.openxmlformats-officedocument.drawingml.chart+xml"/>
  <Override PartName="/xl/charts/chart42.xml" ContentType="application/vnd.openxmlformats-officedocument.drawingml.chart+xml"/>
  <Override PartName="/xl/charts/chart43.xml" ContentType="application/vnd.openxmlformats-officedocument.drawingml.chart+xml"/>
  <Override PartName="/xl/charts/chart44.xml" ContentType="application/vnd.openxmlformats-officedocument.drawingml.chart+xml"/>
  <Override PartName="/xl/charts/chart45.xml" ContentType="application/vnd.openxmlformats-officedocument.drawingml.chart+xml"/>
  <Override PartName="/xl/charts/chart46.xml" ContentType="application/vnd.openxmlformats-officedocument.drawingml.chart+xml"/>
  <Override PartName="/xl/charts/chart47.xml" ContentType="application/vnd.openxmlformats-officedocument.drawingml.chart+xml"/>
  <Override PartName="/xl/charts/chart48.xml" ContentType="application/vnd.openxmlformats-officedocument.drawingml.chart+xml"/>
  <Override PartName="/xl/charts/chart49.xml" ContentType="application/vnd.openxmlformats-officedocument.drawingml.chart+xml"/>
  <Override PartName="/xl/charts/chart50.xml" ContentType="application/vnd.openxmlformats-officedocument.drawingml.chart+xml"/>
  <Override PartName="/xl/charts/chart51.xml" ContentType="application/vnd.openxmlformats-officedocument.drawingml.chart+xml"/>
  <Override PartName="/xl/charts/chart52.xml" ContentType="application/vnd.openxmlformats-officedocument.drawingml.chart+xml"/>
  <Override PartName="/xl/charts/chart5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mc:AlternateContent xmlns:mc="http://schemas.openxmlformats.org/markup-compatibility/2006">
    <mc:Choice Requires="x15">
      <x15ac:absPath xmlns:x15ac="http://schemas.microsoft.com/office/spreadsheetml/2010/11/ac" url="C:\Users\raskovmi\Desktop\"/>
    </mc:Choice>
  </mc:AlternateContent>
  <bookViews>
    <workbookView xWindow="0" yWindow="0" windowWidth="11790" windowHeight="6450" activeTab="5"/>
  </bookViews>
  <sheets>
    <sheet name="Úvodní list ZŠ" sheetId="3" r:id="rId1"/>
    <sheet name="ZŠ" sheetId="5" r:id="rId2"/>
    <sheet name="ZŠ - grafy" sheetId="6" r:id="rId3"/>
    <sheet name="Úvodní list MŠ" sheetId="4" r:id="rId4"/>
    <sheet name="MŠ" sheetId="8" r:id="rId5"/>
    <sheet name="MŠ - Grafy" sheetId="9" r:id="rId6"/>
  </sheets>
  <definedNames>
    <definedName name="_xlnm._FilterDatabase" localSheetId="1" hidden="1">ZŠ!$A$1:$AX$54</definedName>
  </definedNames>
  <calcPr calcId="152511"/>
</workbook>
</file>

<file path=xl/calcChain.xml><?xml version="1.0" encoding="utf-8"?>
<calcChain xmlns="http://schemas.openxmlformats.org/spreadsheetml/2006/main">
  <c r="AS315" i="5" l="1"/>
  <c r="AS314" i="5"/>
  <c r="AK315" i="5"/>
  <c r="AK314" i="5"/>
  <c r="AL317" i="5"/>
  <c r="AL314" i="5"/>
  <c r="AL329" i="5"/>
  <c r="AK317" i="5" s="1"/>
  <c r="AR329" i="5"/>
  <c r="AS317" i="5" s="1"/>
  <c r="AR315" i="5"/>
  <c r="AR316" i="5"/>
  <c r="AR317" i="5"/>
  <c r="AR314" i="5"/>
  <c r="AX315" i="5"/>
  <c r="AX314" i="5"/>
  <c r="AX312" i="5" s="1"/>
  <c r="AW317" i="5"/>
  <c r="AW316" i="5"/>
  <c r="AW315" i="5"/>
  <c r="AW314" i="5"/>
  <c r="AW318" i="5" s="1"/>
  <c r="AT315" i="5"/>
  <c r="AT314" i="5"/>
  <c r="AN316" i="5"/>
  <c r="AN315" i="5"/>
  <c r="AN318" i="5" s="1"/>
  <c r="AN312" i="5" s="1"/>
  <c r="AN314" i="5"/>
  <c r="AM316" i="5"/>
  <c r="AM315" i="5"/>
  <c r="AM314" i="5"/>
  <c r="AM318" i="5" s="1"/>
  <c r="AJ316" i="5"/>
  <c r="AJ315" i="5"/>
  <c r="AJ314" i="5"/>
  <c r="AJ312" i="5" s="1"/>
  <c r="AI316" i="5"/>
  <c r="AI317" i="5" s="1"/>
  <c r="AI312" i="5" s="1"/>
  <c r="AI315" i="5"/>
  <c r="AI314" i="5"/>
  <c r="AH316" i="5"/>
  <c r="AH315" i="5"/>
  <c r="AH317" i="5" s="1"/>
  <c r="AH314" i="5"/>
  <c r="AG316" i="5"/>
  <c r="AG315" i="5"/>
  <c r="AG314" i="5"/>
  <c r="AG317" i="5" s="1"/>
  <c r="AF316" i="5"/>
  <c r="AF315" i="5"/>
  <c r="AF314" i="5"/>
  <c r="AF317" i="5" s="1"/>
  <c r="AC316" i="5"/>
  <c r="AC315" i="5"/>
  <c r="AC314" i="5"/>
  <c r="AB316" i="5"/>
  <c r="AB315" i="5"/>
  <c r="AB314" i="5"/>
  <c r="AA315" i="5"/>
  <c r="AA314" i="5"/>
  <c r="Z316" i="5"/>
  <c r="Z315" i="5"/>
  <c r="Z314" i="5"/>
  <c r="Y316" i="5"/>
  <c r="Y315" i="5"/>
  <c r="Y317" i="5" s="1"/>
  <c r="Y314" i="5"/>
  <c r="W315" i="5"/>
  <c r="W314" i="5"/>
  <c r="W312" i="5" s="1"/>
  <c r="V315" i="5"/>
  <c r="V314" i="5"/>
  <c r="U318" i="5"/>
  <c r="U317" i="5"/>
  <c r="U316" i="5"/>
  <c r="U319" i="5" s="1"/>
  <c r="U315" i="5"/>
  <c r="U314" i="5"/>
  <c r="T315" i="5"/>
  <c r="T314" i="5"/>
  <c r="S315" i="5"/>
  <c r="S314" i="5"/>
  <c r="Q316" i="5"/>
  <c r="Q315" i="5"/>
  <c r="Q317" i="5" s="1"/>
  <c r="Q312" i="5" s="1"/>
  <c r="Q314" i="5"/>
  <c r="O315" i="5"/>
  <c r="O314" i="5"/>
  <c r="O317" i="5" s="1"/>
  <c r="M316" i="5"/>
  <c r="M315" i="5"/>
  <c r="M314" i="5"/>
  <c r="L318" i="5"/>
  <c r="L317" i="5"/>
  <c r="L313" i="5" s="1"/>
  <c r="L316" i="5"/>
  <c r="L315" i="5"/>
  <c r="L314" i="5"/>
  <c r="L312" i="5" s="1"/>
  <c r="K317" i="5"/>
  <c r="K318" i="5" s="1"/>
  <c r="K316" i="5"/>
  <c r="K315" i="5"/>
  <c r="K314" i="5"/>
  <c r="H315" i="5"/>
  <c r="H317" i="5" s="1"/>
  <c r="H312" i="5" s="1"/>
  <c r="H314" i="5"/>
  <c r="G316" i="5"/>
  <c r="G315" i="5"/>
  <c r="G314" i="5"/>
  <c r="G317" i="5" s="1"/>
  <c r="G312" i="5" s="1"/>
  <c r="E316" i="5"/>
  <c r="E315" i="5"/>
  <c r="E314" i="5"/>
  <c r="D316" i="5"/>
  <c r="D317" i="5" s="1"/>
  <c r="D315" i="5"/>
  <c r="D314" i="5"/>
  <c r="AC328" i="5"/>
  <c r="AI327" i="5"/>
  <c r="AH327" i="5"/>
  <c r="AG327" i="5"/>
  <c r="AF327" i="5"/>
  <c r="AC327" i="5"/>
  <c r="Z327" i="5"/>
  <c r="Y327" i="5"/>
  <c r="U327" i="5"/>
  <c r="Q327" i="5"/>
  <c r="M327" i="5"/>
  <c r="K327" i="5"/>
  <c r="E327" i="5"/>
  <c r="D327" i="5"/>
  <c r="AT326" i="5"/>
  <c r="AH326" i="5"/>
  <c r="AG326" i="5"/>
  <c r="AA326" i="5"/>
  <c r="Y326" i="5"/>
  <c r="W326" i="5"/>
  <c r="V326" i="5"/>
  <c r="U326" i="5"/>
  <c r="Q326" i="5"/>
  <c r="M326" i="5"/>
  <c r="L326" i="5"/>
  <c r="K326" i="5"/>
  <c r="H326" i="5"/>
  <c r="G326" i="5"/>
  <c r="AT325" i="5"/>
  <c r="AN325" i="5"/>
  <c r="AM325" i="5"/>
  <c r="AJ325" i="5"/>
  <c r="AI325" i="5"/>
  <c r="AH325" i="5"/>
  <c r="AG325" i="5"/>
  <c r="AC325" i="5"/>
  <c r="AB325" i="5"/>
  <c r="Y325" i="5"/>
  <c r="W325" i="5"/>
  <c r="V325" i="5"/>
  <c r="T325" i="5"/>
  <c r="S325" i="5"/>
  <c r="O325" i="5"/>
  <c r="M325" i="5"/>
  <c r="L325" i="5"/>
  <c r="G325" i="5"/>
  <c r="E325" i="5"/>
  <c r="AT498" i="5"/>
  <c r="AT497" i="5"/>
  <c r="AS498" i="5"/>
  <c r="AN497" i="5"/>
  <c r="AM497" i="5"/>
  <c r="AK498" i="5"/>
  <c r="AJ497" i="5"/>
  <c r="AI499" i="5"/>
  <c r="AI497" i="5"/>
  <c r="AH499" i="5"/>
  <c r="AH498" i="5"/>
  <c r="AH497" i="5"/>
  <c r="AG499" i="5"/>
  <c r="AG498" i="5"/>
  <c r="AG497" i="5"/>
  <c r="AF499" i="5"/>
  <c r="AC499" i="5"/>
  <c r="AC497" i="5"/>
  <c r="AC500" i="5"/>
  <c r="AB497" i="5"/>
  <c r="AA498" i="5"/>
  <c r="Z499" i="5"/>
  <c r="Y499" i="5"/>
  <c r="Y498" i="5"/>
  <c r="Y497" i="5"/>
  <c r="W498" i="5"/>
  <c r="W497" i="5"/>
  <c r="V498" i="5"/>
  <c r="V497" i="5"/>
  <c r="U499" i="5"/>
  <c r="U498" i="5"/>
  <c r="T497" i="5"/>
  <c r="S497" i="5"/>
  <c r="Q499" i="5"/>
  <c r="Q498" i="5"/>
  <c r="O497" i="5"/>
  <c r="M499" i="5"/>
  <c r="M498" i="5"/>
  <c r="M497" i="5"/>
  <c r="L498" i="5"/>
  <c r="L497" i="5"/>
  <c r="K499" i="5"/>
  <c r="K498" i="5"/>
  <c r="H498" i="5"/>
  <c r="G497" i="5"/>
  <c r="E499" i="5"/>
  <c r="E497" i="5"/>
  <c r="D499" i="5"/>
  <c r="G498" i="5"/>
  <c r="AW401" i="5"/>
  <c r="AW400" i="5"/>
  <c r="AT398" i="5"/>
  <c r="AS400" i="5"/>
  <c r="AS399" i="5"/>
  <c r="AS398" i="5"/>
  <c r="AN398" i="5"/>
  <c r="AM400" i="5"/>
  <c r="AM398" i="5"/>
  <c r="AK400" i="5"/>
  <c r="AJ400" i="5"/>
  <c r="AJ398" i="5"/>
  <c r="AI400" i="5"/>
  <c r="AI398" i="5"/>
  <c r="AH400" i="5"/>
  <c r="AH398" i="5"/>
  <c r="AG400" i="5"/>
  <c r="AG399" i="5"/>
  <c r="AG398" i="5"/>
  <c r="AF400" i="5"/>
  <c r="AF399" i="5"/>
  <c r="AC400" i="5"/>
  <c r="AC399" i="5"/>
  <c r="AC398" i="5"/>
  <c r="AB398" i="5"/>
  <c r="AA399" i="5"/>
  <c r="Z400" i="5"/>
  <c r="Y400" i="5"/>
  <c r="W398" i="5"/>
  <c r="V398" i="5"/>
  <c r="U398" i="5"/>
  <c r="T398" i="5"/>
  <c r="S399" i="5"/>
  <c r="S398" i="5"/>
  <c r="Q400" i="5"/>
  <c r="Q399" i="5"/>
  <c r="O399" i="5"/>
  <c r="O398" i="5"/>
  <c r="M400" i="5"/>
  <c r="M399" i="5"/>
  <c r="L399" i="5"/>
  <c r="L398" i="5"/>
  <c r="K400" i="5"/>
  <c r="K399" i="5"/>
  <c r="H399" i="5"/>
  <c r="H398" i="5"/>
  <c r="G399" i="5"/>
  <c r="G398" i="5"/>
  <c r="E400" i="5"/>
  <c r="E398" i="5"/>
  <c r="D400" i="5"/>
  <c r="D399" i="5"/>
  <c r="AX490" i="5"/>
  <c r="AW490" i="5"/>
  <c r="AT490" i="5"/>
  <c r="AS490" i="5"/>
  <c r="AN490" i="5"/>
  <c r="AM490" i="5"/>
  <c r="AK490" i="5"/>
  <c r="AJ490" i="5"/>
  <c r="AI490" i="5"/>
  <c r="AH490" i="5"/>
  <c r="AG490" i="5"/>
  <c r="AF490" i="5"/>
  <c r="AC490" i="5"/>
  <c r="AB490" i="5"/>
  <c r="AA490" i="5"/>
  <c r="Z490" i="5"/>
  <c r="Y490" i="5"/>
  <c r="W490" i="5"/>
  <c r="V490" i="5"/>
  <c r="U490" i="5"/>
  <c r="T490" i="5"/>
  <c r="S490" i="5"/>
  <c r="Q490" i="5"/>
  <c r="O490" i="5"/>
  <c r="M490" i="5"/>
  <c r="L490" i="5"/>
  <c r="K490" i="5"/>
  <c r="H490" i="5"/>
  <c r="G490" i="5"/>
  <c r="E490" i="5"/>
  <c r="D490" i="5"/>
  <c r="AX390" i="5"/>
  <c r="AW390" i="5"/>
  <c r="AT390" i="5"/>
  <c r="AS390" i="5"/>
  <c r="AN390" i="5"/>
  <c r="AM390" i="5"/>
  <c r="AK390" i="5"/>
  <c r="AJ390" i="5"/>
  <c r="AI390" i="5"/>
  <c r="AH390" i="5"/>
  <c r="AG390" i="5"/>
  <c r="AF390" i="5"/>
  <c r="AC390" i="5"/>
  <c r="AB390" i="5"/>
  <c r="AA390" i="5"/>
  <c r="Z390" i="5"/>
  <c r="Y390" i="5"/>
  <c r="W390" i="5"/>
  <c r="V390" i="5"/>
  <c r="U390" i="5"/>
  <c r="T390" i="5"/>
  <c r="S390" i="5"/>
  <c r="Q390" i="5"/>
  <c r="O390" i="5"/>
  <c r="M390" i="5"/>
  <c r="L390" i="5"/>
  <c r="K390" i="5"/>
  <c r="H390" i="5"/>
  <c r="G390" i="5"/>
  <c r="E390" i="5"/>
  <c r="D390" i="5"/>
  <c r="AF252" i="8"/>
  <c r="AF251" i="8"/>
  <c r="AE251" i="8"/>
  <c r="AE249" i="8" s="1"/>
  <c r="AE252" i="8"/>
  <c r="AE250" i="8" s="1"/>
  <c r="AE253" i="8"/>
  <c r="AE254" i="8"/>
  <c r="AD254" i="8"/>
  <c r="AD253" i="8"/>
  <c r="AD249" i="8" s="1"/>
  <c r="AD252" i="8"/>
  <c r="AD251" i="8"/>
  <c r="AB253" i="8"/>
  <c r="AB252" i="8"/>
  <c r="AB251" i="8"/>
  <c r="Z253" i="8"/>
  <c r="Z252" i="8"/>
  <c r="Z251" i="8"/>
  <c r="Z250" i="8" s="1"/>
  <c r="Y254" i="8"/>
  <c r="Y253" i="8"/>
  <c r="Y251" i="8"/>
  <c r="Y249" i="8" s="1"/>
  <c r="Y250" i="8"/>
  <c r="Y252" i="8"/>
  <c r="W253" i="8"/>
  <c r="W252" i="8"/>
  <c r="W251" i="8"/>
  <c r="W249" i="8" s="1"/>
  <c r="V253" i="8"/>
  <c r="V252" i="8"/>
  <c r="V251" i="8"/>
  <c r="V250" i="8" s="1"/>
  <c r="R253" i="8"/>
  <c r="R250" i="8" s="1"/>
  <c r="R252" i="8"/>
  <c r="R251" i="8"/>
  <c r="Q254" i="8"/>
  <c r="Q250" i="8"/>
  <c r="Q253" i="8"/>
  <c r="Q252" i="8"/>
  <c r="Q251" i="8"/>
  <c r="Q249" i="8" s="1"/>
  <c r="P254" i="8"/>
  <c r="P253" i="8"/>
  <c r="P252" i="8"/>
  <c r="P251" i="8"/>
  <c r="P249" i="8" s="1"/>
  <c r="O255" i="8"/>
  <c r="O254" i="8"/>
  <c r="O253" i="8"/>
  <c r="O252" i="8"/>
  <c r="O251" i="8"/>
  <c r="O250" i="8" s="1"/>
  <c r="M253" i="8"/>
  <c r="M252" i="8"/>
  <c r="M251" i="8"/>
  <c r="M250" i="8"/>
  <c r="L253" i="8"/>
  <c r="L252" i="8"/>
  <c r="L251" i="8"/>
  <c r="L250" i="8" s="1"/>
  <c r="J253" i="8"/>
  <c r="J252" i="8"/>
  <c r="J251" i="8"/>
  <c r="J249" i="8" s="1"/>
  <c r="I254" i="8"/>
  <c r="I253" i="8"/>
  <c r="I252" i="8"/>
  <c r="I251" i="8"/>
  <c r="H253" i="8"/>
  <c r="H252" i="8"/>
  <c r="H251" i="8"/>
  <c r="H250" i="8"/>
  <c r="G253" i="8"/>
  <c r="G252" i="8"/>
  <c r="G251" i="8"/>
  <c r="G250" i="8" s="1"/>
  <c r="F255" i="8"/>
  <c r="F254" i="8"/>
  <c r="F253" i="8"/>
  <c r="F252" i="8"/>
  <c r="F251" i="8"/>
  <c r="F249" i="8" s="1"/>
  <c r="E255" i="8"/>
  <c r="E254" i="8"/>
  <c r="E253" i="8"/>
  <c r="E252" i="8"/>
  <c r="E250" i="8" s="1"/>
  <c r="E251" i="8"/>
  <c r="D254" i="8"/>
  <c r="D253" i="8"/>
  <c r="D252" i="8"/>
  <c r="D249" i="8" s="1"/>
  <c r="D251" i="8"/>
  <c r="C253" i="8"/>
  <c r="C252" i="8"/>
  <c r="C251" i="8"/>
  <c r="C250" i="8" s="1"/>
  <c r="AB250" i="8"/>
  <c r="AF250" i="8"/>
  <c r="AJ317" i="5"/>
  <c r="AT318" i="5"/>
  <c r="AT312" i="5" s="1"/>
  <c r="AB317" i="5"/>
  <c r="AA317" i="5"/>
  <c r="S317" i="5"/>
  <c r="S312" i="5" s="1"/>
  <c r="V317" i="5"/>
  <c r="W317" i="5"/>
  <c r="AX318" i="5"/>
  <c r="AD250" i="8"/>
  <c r="I250" i="8"/>
  <c r="D250" i="8"/>
  <c r="AC317" i="5"/>
  <c r="L319" i="5"/>
  <c r="E249" i="8"/>
  <c r="H249" i="8"/>
  <c r="I249" i="8"/>
  <c r="M249" i="8"/>
  <c r="O249" i="8"/>
  <c r="V249" i="8"/>
  <c r="AB249" i="8"/>
  <c r="AF249" i="8"/>
  <c r="C249" i="8"/>
  <c r="B249" i="8"/>
  <c r="AF162" i="8"/>
  <c r="AE162" i="8"/>
  <c r="AD162" i="8"/>
  <c r="AB162" i="8"/>
  <c r="Z162" i="8"/>
  <c r="Y162" i="8"/>
  <c r="W162" i="8"/>
  <c r="V162" i="8"/>
  <c r="R162" i="8"/>
  <c r="Q162" i="8"/>
  <c r="P162" i="8"/>
  <c r="M162" i="8"/>
  <c r="L162" i="8"/>
  <c r="J162" i="8"/>
  <c r="I162" i="8"/>
  <c r="H162" i="8"/>
  <c r="G162" i="8"/>
  <c r="D162" i="8"/>
  <c r="C162" i="8"/>
  <c r="V312" i="5"/>
  <c r="AA312" i="5"/>
  <c r="AC312" i="5"/>
  <c r="AB312" i="5"/>
  <c r="B312" i="5"/>
  <c r="U310" i="5"/>
  <c r="L310" i="5"/>
  <c r="AX305" i="5"/>
  <c r="AW305" i="5"/>
  <c r="AT305" i="5"/>
  <c r="AS305" i="5"/>
  <c r="AN305" i="5"/>
  <c r="AM305" i="5"/>
  <c r="AK305" i="5"/>
  <c r="AJ305" i="5"/>
  <c r="AI305" i="5"/>
  <c r="AH305" i="5"/>
  <c r="AG305" i="5"/>
  <c r="AF305" i="5"/>
  <c r="AC305" i="5"/>
  <c r="AB305" i="5"/>
  <c r="AA305" i="5"/>
  <c r="Z305" i="5"/>
  <c r="Y305" i="5"/>
  <c r="W305" i="5"/>
  <c r="V305" i="5"/>
  <c r="U305" i="5"/>
  <c r="T305" i="5"/>
  <c r="S305" i="5"/>
  <c r="Q305" i="5"/>
  <c r="O305" i="5"/>
  <c r="M305" i="5"/>
  <c r="L305" i="5"/>
  <c r="K305" i="5"/>
  <c r="H305" i="5"/>
  <c r="G305" i="5"/>
  <c r="E305" i="5"/>
  <c r="D305" i="5"/>
  <c r="U273" i="5"/>
  <c r="L273" i="5"/>
  <c r="AX264" i="5"/>
  <c r="AW264" i="5"/>
  <c r="AT264" i="5"/>
  <c r="AS264" i="5"/>
  <c r="AN264" i="5"/>
  <c r="AM264" i="5"/>
  <c r="AK264" i="5"/>
  <c r="AJ264" i="5"/>
  <c r="AI264" i="5"/>
  <c r="AH264" i="5"/>
  <c r="AG264" i="5"/>
  <c r="AF264" i="5"/>
  <c r="AC264" i="5"/>
  <c r="AB264" i="5"/>
  <c r="AA264" i="5"/>
  <c r="Z264" i="5"/>
  <c r="Y264" i="5"/>
  <c r="W264" i="5"/>
  <c r="V264" i="5"/>
  <c r="U264" i="5"/>
  <c r="T264" i="5"/>
  <c r="S264" i="5"/>
  <c r="Q264" i="5"/>
  <c r="O264" i="5"/>
  <c r="M264" i="5"/>
  <c r="L264" i="5"/>
  <c r="K264" i="5"/>
  <c r="H264" i="5"/>
  <c r="G264" i="5"/>
  <c r="E264" i="5"/>
  <c r="D264" i="5"/>
  <c r="U227" i="5"/>
  <c r="L227" i="5"/>
  <c r="AX218" i="5"/>
  <c r="AW218" i="5"/>
  <c r="AT218" i="5"/>
  <c r="AS218" i="5"/>
  <c r="AN218" i="5"/>
  <c r="AM218" i="5"/>
  <c r="AK218" i="5"/>
  <c r="AJ218" i="5"/>
  <c r="AI218" i="5"/>
  <c r="AH218" i="5"/>
  <c r="AG218" i="5"/>
  <c r="AF218" i="5"/>
  <c r="AC218" i="5"/>
  <c r="AB218" i="5"/>
  <c r="AA218" i="5"/>
  <c r="Z218" i="5"/>
  <c r="Y218" i="5"/>
  <c r="W218" i="5"/>
  <c r="V218" i="5"/>
  <c r="U218" i="5"/>
  <c r="T218" i="5"/>
  <c r="S218" i="5"/>
  <c r="Q218" i="5"/>
  <c r="O218" i="5"/>
  <c r="M218" i="5"/>
  <c r="L218" i="5"/>
  <c r="K218" i="5"/>
  <c r="H218" i="5"/>
  <c r="G218" i="5"/>
  <c r="E218" i="5"/>
  <c r="D218" i="5"/>
  <c r="U167" i="5"/>
  <c r="L167" i="5"/>
  <c r="AX158" i="5"/>
  <c r="AW158" i="5"/>
  <c r="AT158" i="5"/>
  <c r="AS158" i="5"/>
  <c r="AN158" i="5"/>
  <c r="AM158" i="5"/>
  <c r="AK158" i="5"/>
  <c r="AJ158" i="5"/>
  <c r="AI158" i="5"/>
  <c r="AH158" i="5"/>
  <c r="AG158" i="5"/>
  <c r="AF158" i="5"/>
  <c r="AC158" i="5"/>
  <c r="AB158" i="5"/>
  <c r="AA158" i="5"/>
  <c r="Z158" i="5"/>
  <c r="Y158" i="5"/>
  <c r="W158" i="5"/>
  <c r="V158" i="5"/>
  <c r="U158" i="5"/>
  <c r="T158" i="5"/>
  <c r="S158" i="5"/>
  <c r="Q158" i="5"/>
  <c r="O158" i="5"/>
  <c r="M158" i="5"/>
  <c r="L158" i="5"/>
  <c r="K158" i="5"/>
  <c r="H158" i="5"/>
  <c r="G158" i="5"/>
  <c r="E158" i="5"/>
  <c r="D158" i="5"/>
  <c r="AX114" i="5"/>
  <c r="AW114" i="5"/>
  <c r="AT114" i="5"/>
  <c r="AS114" i="5"/>
  <c r="AN114" i="5"/>
  <c r="AM114" i="5"/>
  <c r="AK114" i="5"/>
  <c r="AJ114" i="5"/>
  <c r="AI114" i="5"/>
  <c r="AH114" i="5"/>
  <c r="AG114" i="5"/>
  <c r="AF114" i="5"/>
  <c r="AC114" i="5"/>
  <c r="AB114" i="5"/>
  <c r="AA114" i="5"/>
  <c r="Z114" i="5"/>
  <c r="Y114" i="5"/>
  <c r="W114" i="5"/>
  <c r="V114" i="5"/>
  <c r="U114" i="5"/>
  <c r="T114" i="5"/>
  <c r="S114" i="5"/>
  <c r="Q114" i="5"/>
  <c r="O114" i="5"/>
  <c r="M114" i="5"/>
  <c r="L114" i="5"/>
  <c r="K114" i="5"/>
  <c r="H114" i="5"/>
  <c r="G114" i="5"/>
  <c r="E114" i="5"/>
  <c r="D114" i="5"/>
  <c r="AC62" i="5"/>
  <c r="T312" i="5" l="1"/>
  <c r="K312" i="5"/>
  <c r="U313" i="5"/>
  <c r="AW312" i="5"/>
  <c r="AH312" i="5"/>
  <c r="Z249" i="8"/>
  <c r="R249" i="8"/>
  <c r="U312" i="5"/>
  <c r="AG312" i="5"/>
  <c r="Y312" i="5"/>
  <c r="O312" i="5"/>
  <c r="D312" i="5"/>
  <c r="L249" i="8"/>
  <c r="G249" i="8"/>
  <c r="E317" i="5"/>
  <c r="E312" i="5" s="1"/>
  <c r="T317" i="5"/>
  <c r="F250" i="8"/>
  <c r="P250" i="8"/>
  <c r="Z317" i="5"/>
  <c r="Z312" i="5" s="1"/>
  <c r="W250" i="8"/>
  <c r="J250" i="8"/>
  <c r="AL316" i="5"/>
  <c r="AK316" i="5"/>
  <c r="AK312" i="5" s="1"/>
  <c r="AS316" i="5"/>
  <c r="AS318" i="5" s="1"/>
  <c r="AS312" i="5" s="1"/>
  <c r="AM312" i="5"/>
  <c r="M317" i="5"/>
  <c r="M312" i="5" s="1"/>
  <c r="AF312" i="5"/>
  <c r="AL315" i="5"/>
  <c r="Y62" i="5"/>
  <c r="AT62" i="5"/>
  <c r="M62" i="5"/>
  <c r="Z62" i="5"/>
  <c r="AH62" i="5"/>
  <c r="Q62" i="5"/>
  <c r="AM62" i="5"/>
  <c r="V62" i="5"/>
  <c r="AJ62" i="5"/>
  <c r="AI62" i="5"/>
  <c r="AB62" i="5"/>
  <c r="AS62" i="5"/>
  <c r="AA62" i="5"/>
  <c r="AF62" i="5"/>
  <c r="D62" i="5"/>
  <c r="AX62" i="5"/>
  <c r="AW62" i="5"/>
  <c r="U62" i="5"/>
  <c r="G62" i="5"/>
  <c r="AN62" i="5"/>
  <c r="AG62" i="5"/>
  <c r="W62" i="5"/>
  <c r="L62" i="5"/>
  <c r="T62" i="5"/>
  <c r="E62" i="5"/>
  <c r="K62" i="5"/>
  <c r="S62" i="5"/>
  <c r="AK62" i="5"/>
  <c r="O62" i="5"/>
  <c r="H62" i="5"/>
</calcChain>
</file>

<file path=xl/comments1.xml><?xml version="1.0" encoding="utf-8"?>
<comments xmlns="http://schemas.openxmlformats.org/spreadsheetml/2006/main">
  <authors>
    <author>Kateřina Harabišová</author>
  </authors>
  <commentList>
    <comment ref="AL314" authorId="0" shapeId="0">
      <text>
        <r>
          <rPr>
            <b/>
            <sz val="9"/>
            <color indexed="81"/>
            <rFont val="Tahoma"/>
            <charset val="1"/>
          </rPr>
          <t>KH: vztahuje se ke sloupci AK</t>
        </r>
        <r>
          <rPr>
            <sz val="9"/>
            <color indexed="81"/>
            <rFont val="Tahoma"/>
            <charset val="1"/>
          </rPr>
          <t xml:space="preserve">
</t>
        </r>
      </text>
    </comment>
    <comment ref="AR314" authorId="0" shapeId="0">
      <text>
        <r>
          <rPr>
            <b/>
            <sz val="9"/>
            <color indexed="81"/>
            <rFont val="Tahoma"/>
            <charset val="1"/>
          </rPr>
          <t>KH: vztahuje se ke sloupci AS</t>
        </r>
        <r>
          <rPr>
            <sz val="9"/>
            <color indexed="81"/>
            <rFont val="Tahoma"/>
            <charset val="1"/>
          </rPr>
          <t xml:space="preserve">
</t>
        </r>
      </text>
    </comment>
  </commentList>
</comments>
</file>

<file path=xl/sharedStrings.xml><?xml version="1.0" encoding="utf-8"?>
<sst xmlns="http://schemas.openxmlformats.org/spreadsheetml/2006/main" count="18812" uniqueCount="2299">
  <si>
    <t>kvalitního přístupu k dětem i rodičům</t>
  </si>
  <si>
    <t>Naše dítě v ničem výrazně nevyniká.</t>
  </si>
  <si>
    <t>Ne, naše dítě nemá speciální potřeby.</t>
  </si>
  <si>
    <t>Webové stránky nejsou hotové a aktualizované.</t>
  </si>
  <si>
    <t>alternativní výukové metody, individuální přístup, důraz na správné hodnoty</t>
  </si>
  <si>
    <t xml:space="preserve"> finanční gramotnost na 2. stupni</t>
  </si>
  <si>
    <t>povedená školní akademie, sběr papíru na pomoc africe</t>
  </si>
  <si>
    <t xml:space="preserve">IT základy pro 1. stupeň </t>
  </si>
  <si>
    <t>individuální, rodinný přístup</t>
  </si>
  <si>
    <t>Nic nás nenapadá v tuto chvíli.</t>
  </si>
  <si>
    <t>Hejného metoda,SFUMATO, Jolly phonics</t>
  </si>
  <si>
    <t>Mám dyslektické dítě.</t>
  </si>
  <si>
    <t>Pomoc již využíváme.</t>
  </si>
  <si>
    <t>Kvůli přístupu pedagogů a vedení školy k dětem i rodičům.</t>
  </si>
  <si>
    <t>Vše je již skvěle zvládnuté.</t>
  </si>
  <si>
    <t>Cením si laskavého a individuálního přístupu k dětem i nad rámec povinností a vážím si pedagogů za jejich ochotu prohlubovat svoje znalosti a vzdělání. Neváhají hledat nové cesty,jak děti něco naučit. Na této škole jsem se nesetkala se špatným učitelem, navíc si pomáhají navzájem, jsou tým a je vidět, že je jejich práce baví.</t>
  </si>
  <si>
    <t>Ať vydrží,tak jak jsou!!!</t>
  </si>
  <si>
    <t>Nemá.</t>
  </si>
  <si>
    <t>Nevím o této možnosti práce s nadanými dětmi.</t>
  </si>
  <si>
    <t>Učitel přehlíží problémy, které dítě má.</t>
  </si>
  <si>
    <t>Ano, z důvodu dlouhé objednavací lhůty u Spec.pedagoga.</t>
  </si>
  <si>
    <t>Bezpečnost dětí</t>
  </si>
  <si>
    <t>Dítě chtělo komornější prostředí.</t>
  </si>
  <si>
    <t>Osobního přístupu.</t>
  </si>
  <si>
    <t xml:space="preserve">Sfumato, Hejného matematika, praktické vyučování, </t>
  </si>
  <si>
    <t>Nejsem příznivce vyčleňování již na nižším stupni, přístup konkrétního střídního mi plně vyhovuje.</t>
  </si>
  <si>
    <t xml:space="preserve">Moje dítě mělo problém s přepisováním textu - učitelka navrhla způsob procvičování, přistupovala k němu individuálně a problém se v průběhu pololetí vyřešil k oboustranné spokojenosti. </t>
  </si>
  <si>
    <t>Ne - je dostačující pomoc školního psychologa</t>
  </si>
  <si>
    <t>Aktuální informace o jednotlivých třídách - chystané akce, projektové dny apod. (odbouralo by se psaní do deníčků)</t>
  </si>
  <si>
    <t>Nevím o ničem, co by šlo zlepšit. Třídní učitelka i vedení školy komunikuje naprosto perfektně.</t>
  </si>
  <si>
    <t>Není co vylepšovat - naše třídní učitelka si všimla projevů agresivního chování vůči synovi, upozornila mne, promluvila si s ním o tom a ihned to řešila. Já jsem v provotní fázi neměla o něčem takové nejmenší tušení... Velice očeňuji všímavost této vynikající pedagožky.</t>
  </si>
  <si>
    <t>Školu v přírodě, adaptační pobyty, činnost školního sboru, možnost sportovního vyžití v průběhu přestávek....</t>
  </si>
  <si>
    <t>Nic mne nenapadá</t>
  </si>
  <si>
    <t xml:space="preserve">Až "rodinné prostředí" - tzn. učitelé znají všechny žáky, žáci se nebojí oslovit kohokoliv ze zaměstnanců. Otevřený přístup všem připomínkám, námětům, nabízené pomoci. Zapojení do projektu EDISON. Duchovní přesah - úcta ke každému jednotlivci, tolerance "jinakosti", vedení ke vzájemné úctě a respektu (ať už uditelů k dětem nebo dětí k učitelům či sobě navzájem). Otevřenost a pochopení. </t>
  </si>
  <si>
    <t>Skupinové vyučování, projektové vyučování, praktické vyučování, Hejného matematika, Sfumato.</t>
  </si>
  <si>
    <t>Nemám výjimečně nadané dítě</t>
  </si>
  <si>
    <t>Zapojení do kolektivu</t>
  </si>
  <si>
    <t>Ne - školní psycholog je dostačující</t>
  </si>
  <si>
    <t>Příspěvky jednotlivých učitelů - domácí úkoly, projekty, mimoškolní aktivity</t>
  </si>
  <si>
    <t>Zapojení do projektu Edison</t>
  </si>
  <si>
    <t>Nemám žádnou připomínku</t>
  </si>
  <si>
    <t>Přístup pedagogů, důraz kladený ne na kvantitu učiva, ale především na vzájemnou toleranci, respekt, úctu. Každý má možnost být v něčem "dobrý". Nikdo nikoho neponižuje a neshazuje jeho schopnosti nebo vlastnosti. Respekt k  "individualitě". Inkluze, která probíhá již léta a nikdo se nad ní nepozastavuje. Je naprosto přirozené, že ve třídě může být spolužák na vozíčku, s vrozenou nemocí, autista... děti to vnímají jako něco naprosto "normálního".</t>
  </si>
  <si>
    <t>skupinové vyučování,skupinové vyučování</t>
  </si>
  <si>
    <t>k výběru školy, výchovný poradce nám poradil</t>
  </si>
  <si>
    <t xml:space="preserve">máme ped. psychologa </t>
  </si>
  <si>
    <t>škola v přírodě, lyžák, duchovní obnova dětí, sportovní i vědomostní soutěže</t>
  </si>
  <si>
    <t>přístup učitelů a vedené školy k dětem i rodičům</t>
  </si>
  <si>
    <t>nic, jen tak dál</t>
  </si>
  <si>
    <t>Hejný, Sfumato</t>
  </si>
  <si>
    <t>---</t>
  </si>
  <si>
    <t>Doplnění učiva při nemoci, konzultace s prospěchem a chováním</t>
  </si>
  <si>
    <t>malá škola, rodinná atmosféra, ochotní učitelé</t>
  </si>
  <si>
    <t>preventivní programy hrazené městem</t>
  </si>
  <si>
    <t>Školní akademii, taneční, Orientační dny</t>
  </si>
  <si>
    <t>Zájem o děti</t>
  </si>
  <si>
    <t>Méně administrativy a více času na děti</t>
  </si>
  <si>
    <t>z časových důvodů</t>
  </si>
  <si>
    <t>ne, nemáme problémy</t>
  </si>
  <si>
    <t>vyhovuje našemu životnímu postoji</t>
  </si>
  <si>
    <t>adventní koncert</t>
  </si>
  <si>
    <t>atmosféru</t>
  </si>
  <si>
    <t>Práce s inter.tabuli,skupinové vyučování</t>
  </si>
  <si>
    <t xml:space="preserve">Výchovná poradkyně-problémy mezi žáky,pomoc kněze </t>
  </si>
  <si>
    <t>Přístup k rodičům</t>
  </si>
  <si>
    <t>je to nad rámec běžné výuky a děti si našly své vlastní aktivity</t>
  </si>
  <si>
    <t>Ne - zatím není důvod</t>
  </si>
  <si>
    <t>Adaptační kurzy, akademie, spousta kroužků</t>
  </si>
  <si>
    <t>Prostředí, atmosféru, výsledky</t>
  </si>
  <si>
    <t>Dítě si našlo své aktivity</t>
  </si>
  <si>
    <t>Zatím jsem nepotřeboval</t>
  </si>
  <si>
    <t>Zatím nepotřebuji</t>
  </si>
  <si>
    <t>akademie, krouždy, adaptační kurz</t>
  </si>
  <si>
    <t>celkově dobře fungující školy. Měli jsme možnost vyzkoušet i jinou školu a je to neporovnatelné. Tuto školu považuji za nejlepší ve městě.</t>
  </si>
  <si>
    <t>Hejného matematika, praktické vyučování, sfumato</t>
  </si>
  <si>
    <t>rady ohledně přípravy do školy</t>
  </si>
  <si>
    <t>přístupu učitelů, pozitivní atmosféry, rodinného prostředí</t>
  </si>
  <si>
    <t>nebylo nabídnuto</t>
  </si>
  <si>
    <t>nevyužita, nevznikla potřeba</t>
  </si>
  <si>
    <t>el. žákovská knížka, zohlednění požadavků a připomínek rodičů</t>
  </si>
  <si>
    <t>kladné vztahy mezi žáky, důraz na kladné mezilidské  vztahy</t>
  </si>
  <si>
    <t>el. žákovská knížka, slovní hodnocení, zlepšení komunikace je nezbytné zejména  u učitelky matematiky, chemie, výtvarné výchovy a tělesné výchovy, které s rodiči absolutně komunikovat neumí</t>
  </si>
  <si>
    <t>vánoční hry, karneval, zápis do školy, den země, akademie, rozloučení s 9. třídou</t>
  </si>
  <si>
    <t>za budování pozitivních mezilidských vztahů</t>
  </si>
  <si>
    <t>obměnu pedagogického sboru, zejména učitelky matematiky a chemie, výtvarné výchovy a tělesné výchovy, otevření se novým proudům a námětům ve vzdělávání</t>
  </si>
  <si>
    <t>Hejného metoda, splývavé čtený</t>
  </si>
  <si>
    <t>pro motivaci dítěte</t>
  </si>
  <si>
    <t>ne není důvod, učitelka má plnou důvěru</t>
  </si>
  <si>
    <t>lidský přístup, pokrokovost v metodách výuky, podpora morálních hodnot</t>
  </si>
  <si>
    <t>vždy komunikují bezproblémově</t>
  </si>
  <si>
    <t>školní výlety a školy v přírodě</t>
  </si>
  <si>
    <t>potřebují hřiště to zde schází</t>
  </si>
  <si>
    <t>osobní přístup pro jednotlivce</t>
  </si>
  <si>
    <t>podporu ze strany města</t>
  </si>
  <si>
    <t>Dítě není ve skupině nadaných dětí</t>
  </si>
  <si>
    <t>Ne - zatím nebyl důvod</t>
  </si>
  <si>
    <t>Na základě ukázkových hodin před zápisem do 1.třídy. Příjemná atmosféra, důraz na etické hodnoty.</t>
  </si>
  <si>
    <t>nemám připomínky</t>
  </si>
  <si>
    <t>školu v přírodě, výlety</t>
  </si>
  <si>
    <t>pravidelný lyžařský kurz v místě (Kopřivnice)</t>
  </si>
  <si>
    <t>Vlídný rozvíjející přístup k dětem</t>
  </si>
  <si>
    <t>Mléčná dieta - bohužel nelze zajistit</t>
  </si>
  <si>
    <t>Omezení obsahu mléka a mléčných výrobků</t>
  </si>
  <si>
    <t xml:space="preserve">neměla jsem duvod využít </t>
  </si>
  <si>
    <t>navštěvovali ji se školkou a libilo se mu tam</t>
  </si>
  <si>
    <t>Ne, zatím nepotřebuji.</t>
  </si>
  <si>
    <t>pohodová atmosféra, kamarádský přístup</t>
  </si>
  <si>
    <t>Baví je to. Zdokonaluje se.</t>
  </si>
  <si>
    <t>Dobří učitelé, zajímající se o žáky.</t>
  </si>
  <si>
    <t xml:space="preserve">Velká koncentrace dobrých lidí. Učitelé tam nechodí jen pracovat, ale chcou z žáků mít dobré a vzdělané lidi. </t>
  </si>
  <si>
    <t>mé děti osobně problémy nemají, ale ostatním paní učitelky bez problému pomáhají (jak v učivu, tak ve vztazích mezi dětmi)</t>
  </si>
  <si>
    <t>ne- nemám potřebu  - 2 děti na prvním stupni</t>
  </si>
  <si>
    <t>ZŠ sv. Zdislava je rodinná škola, všichni se znají, učitelé znají děti ze všech tříd, nejen z té své, přístup k dětem vynikající</t>
  </si>
  <si>
    <t>nemohu posoudit</t>
  </si>
  <si>
    <t>sbor a kroužky pořádané na škole</t>
  </si>
  <si>
    <t>jazyky</t>
  </si>
  <si>
    <t>přístupu, osobitosti</t>
  </si>
  <si>
    <t>prodloužení doby družiny (pouze do 15.30)</t>
  </si>
  <si>
    <t>využívání jiných metod výuky (Hejný, Sfumato)</t>
  </si>
  <si>
    <t>osobní přístup</t>
  </si>
  <si>
    <t>delší doba pro družinu</t>
  </si>
  <si>
    <t>nevyužili jsme pomoc, dítě problémy nemá</t>
  </si>
  <si>
    <t>ano, pokud to dítě potřebuje</t>
  </si>
  <si>
    <t>lyžařský výcvik, adaptivní pobyt, vánoční koncert, kulturní akce</t>
  </si>
  <si>
    <t>pořádání exkurzí, vstřícnost některých pedagogů, umístění školy</t>
  </si>
  <si>
    <t>Sfumato, Hejného matematiku - pouze na 1. stupni</t>
  </si>
  <si>
    <t xml:space="preserve">Mé dítě nebylo vyhodnoceno jako “nadané”. Myslím si že všechny děti jsou na něco nadané a takto je škatulkovat do kroužku nadaných dětí není nejlepší řešení. S každým, i nadaným dítětem, by měl každý pedagog pracovat ve třídě individuálně. </t>
  </si>
  <si>
    <t xml:space="preserve">Poradili mi, abych zaplatila dítěti doučování. </t>
  </si>
  <si>
    <t>Ne, nemám pocit, že by to bylo nutné.</t>
  </si>
  <si>
    <t>Ucelený a jednotný přístup všech učitelů i na 2. stupni k poruchám učení u dětí, individuální přístup ke každému žákovi</t>
  </si>
  <si>
    <t>Duchovní obnovy, společné mše, poutě, závěrečné prezentace deváťáků,...</t>
  </si>
  <si>
    <t>Doučování, vaření, co by děti chtěly</t>
  </si>
  <si>
    <t>Jejího zaměření, rodinné atmosféry, práci většiny učitelů na 1. stupni a některých na 2. stupni.</t>
  </si>
  <si>
    <t>Personálně vyřešit dlouhodobou nespokojenost rodičů i děti s jedním učitelem, zařadit prvky Montessori do výuky, moderní pedagogiku - viz Líný učitel, vést děti k práci ve třídě, samostatnosti, ...</t>
  </si>
  <si>
    <t>sfumato, Hejného, výuka jazyků</t>
  </si>
  <si>
    <t>chybí nám to</t>
  </si>
  <si>
    <t>chování spolužáků</t>
  </si>
  <si>
    <t>Družina a psaní na PC</t>
  </si>
  <si>
    <t>plavání</t>
  </si>
  <si>
    <t>starostlivý přístup učitelů k žákům, vybavení školy a nový výtah</t>
  </si>
  <si>
    <t xml:space="preserve"> Myslím si,že paní učitelka je shovívavá k synovému zdravotnímu omezení.</t>
  </si>
  <si>
    <t>Ne.Myslím, že ho není potřeba.</t>
  </si>
  <si>
    <t>Oceňuji dobrou atmosféru na naší škole</t>
  </si>
  <si>
    <t>Hejného matematika, splývavé čtení, praktické vyučování - dílny, projektové dny, dny pro rodiče (ukázky výuky, babičkovský a dědečkovský den...</t>
  </si>
  <si>
    <t>kvůli individuálnímu přístupu a rozvoji nadání mého dítěte; navíc to mé dítě baví</t>
  </si>
  <si>
    <t>syn měl podezření na dyslexii, docházel po vyučování s dalšími dětmi a procvičovali oblasti, ve kterých měl potíže (podařilo se napravit, je motivován k další práci)</t>
  </si>
  <si>
    <t xml:space="preserve">práce s dětmi - dyslexie, dysgrafie... </t>
  </si>
  <si>
    <t xml:space="preserve">elektronické žákovské knížky </t>
  </si>
  <si>
    <t>vážím si práce učitelů i nepedagogických pracovníků</t>
  </si>
  <si>
    <t>Splyvave čtení, Heyneho matematika</t>
  </si>
  <si>
    <t xml:space="preserve">Nemáme nadané dítě </t>
  </si>
  <si>
    <t xml:space="preserve">Ne není důvod </t>
  </si>
  <si>
    <t>Lidský přístup, nasazení učitelů</t>
  </si>
  <si>
    <t>nerozumím otázce</t>
  </si>
  <si>
    <t>různé</t>
  </si>
  <si>
    <t>Ano - alespoň by rodič zjistil na jaké úrovni je jeho dítě</t>
  </si>
  <si>
    <t>Přístup všech pedagogů k dětem a jejich trpělivost s žáky</t>
  </si>
  <si>
    <t xml:space="preserve">dítě je nadané na lumpárny </t>
  </si>
  <si>
    <t>problém s pozorností a písmem</t>
  </si>
  <si>
    <t>Pedagogové nám radí a pomáhají, jestli jsou "speciální" nevím,  ale funguje to.</t>
  </si>
  <si>
    <t xml:space="preserve">přátelská  atmosféra, kvalitní pedagogové, rozvíjení osobnosti i týmového ducha, úžasné školní a mimoškolní aktivity,    </t>
  </si>
  <si>
    <t xml:space="preserve">dobré vztahy, přátelská atmosféra, kvalitní pedagogové </t>
  </si>
  <si>
    <t>Hejného metoda na 1. stupni, metoda čtení Sfumato, výuka angličtiny pomocí Jolly Phonics, a Blended learning, skupinové a projektové vyučování</t>
  </si>
  <si>
    <t>zhoršující se prospěch, nabídnuto doučování</t>
  </si>
  <si>
    <t>Speciální pedagog u nás pracuje, zatím jsme ho nevyužili.</t>
  </si>
  <si>
    <t>školní družinu, klub a pěvecký sbor</t>
  </si>
  <si>
    <t>vztahů mezi žáky a učiteli i učiteli a rodiči</t>
  </si>
  <si>
    <t>vyměnit stará okna</t>
  </si>
  <si>
    <t>skvělý přístup při zvládnutí učiva</t>
  </si>
  <si>
    <t>ne / myslím, že pokud je třeba,učitelé jsou dostatečně kompetetní</t>
  </si>
  <si>
    <t>přístup učitelů i provoz. zaměstnanců  vůči dětem i rodičům</t>
  </si>
  <si>
    <t>HEJNÉHO MATEMATIKA</t>
  </si>
  <si>
    <t>POMOC,JAK LÉPE ZVLÁDNOUT UČIVO....</t>
  </si>
  <si>
    <t>ANO,PŘI INTEGRACI DĚTI SE SPECIÁLNÍMI VZDĚLÁVACÍMI POTŘEBAMI</t>
  </si>
  <si>
    <t>RODINNÉHO PŘÍSTUPU</t>
  </si>
  <si>
    <t>Hejného matematika, praktické vyučování, Splývavé čtení</t>
  </si>
  <si>
    <t>asi nemám nadané dítě :)</t>
  </si>
  <si>
    <t xml:space="preserve">Syn se učí pomaleji, momentálně se scházíme s učitelkou každý týden a učí nás se synem doma pracovat, ať dožene spolužáky. </t>
  </si>
  <si>
    <t>zatím nepotřebuji řešit, nevím, jestli ve škole speciální pedagog je</t>
  </si>
  <si>
    <t>není třeba nic zlepšovat</t>
  </si>
  <si>
    <t>školní družinu</t>
  </si>
  <si>
    <t>úžasnou atmosféru, zapojování celé rodiny do školních aktivit, to že se mi dítě do školy opravdu těší</t>
  </si>
  <si>
    <t>Skupinové vyučování</t>
  </si>
  <si>
    <t>Dobré výsledky</t>
  </si>
  <si>
    <t>Né nepotřebuji</t>
  </si>
  <si>
    <t>Kvalita školy</t>
  </si>
  <si>
    <t>Program ERASMUS</t>
  </si>
  <si>
    <t>Přístup pedagogů</t>
  </si>
  <si>
    <t>Hejného matematika, praktické vyučování možná i další</t>
  </si>
  <si>
    <t>mé dítě nějak nevybočuje a nepotřebuje další aktivity k uspokojení potřeb</t>
  </si>
  <si>
    <t xml:space="preserve">nevyužil jsem </t>
  </si>
  <si>
    <t>v případě potřeby ano</t>
  </si>
  <si>
    <t>nelze přenášet zodpovědnost z rodičů na školu, takže bych možná uvítal i aktivity pro rodiče  - přednášky apod jak by měli pomoct dětem nevystavovat se rizikovému chování.</t>
  </si>
  <si>
    <t>Určitě duchovní vedení a duchovní obnovy</t>
  </si>
  <si>
    <t>asi nic</t>
  </si>
  <si>
    <t>křesťanský základ</t>
  </si>
  <si>
    <t>asi by to chtělo více chlapů jako učitele na druhém stupni</t>
  </si>
  <si>
    <t>Hejného metoda, Sfumato</t>
  </si>
  <si>
    <t>mé dítě není až tak nadané</t>
  </si>
  <si>
    <t>dítě vždy může přijít za učitelem s jakýmkoliv problémem</t>
  </si>
  <si>
    <t>adopce na dálku, účast v soutěžích</t>
  </si>
  <si>
    <t>individuální přístup, vstřícnost</t>
  </si>
  <si>
    <t>náročnost na přípravu jídel bezlepkových</t>
  </si>
  <si>
    <t>bezlepkovou stravu</t>
  </si>
  <si>
    <t>Hejného matematika, praktické vyučování, projektové dny</t>
  </si>
  <si>
    <t>Je to pro starší děti</t>
  </si>
  <si>
    <t>Škola v přírodě, akademie, Vánoční koncert</t>
  </si>
  <si>
    <t>Vstřícný přístup pedagogů, hodně akcí v rámci výuky i mimoškolní aktivity</t>
  </si>
  <si>
    <t>Vysvětlení matematiky
Vysvětlení učiva matematiky</t>
  </si>
  <si>
    <t xml:space="preserve">Velice dobré hodnocení  školy </t>
  </si>
  <si>
    <t>Přístup ředitele a učitelů k dětem hlavně na 1 stupni</t>
  </si>
  <si>
    <t>ZŠ Floriána Bayera, Kopřivnice</t>
  </si>
  <si>
    <t>Špatná odezva učitele</t>
  </si>
  <si>
    <t>Spolupráce s učitelem/asistentem pedagoga</t>
  </si>
  <si>
    <t>postižení dítěte</t>
  </si>
  <si>
    <t>dítě by se ze zdravotních důvodu neúčastnilo</t>
  </si>
  <si>
    <t>komunikace vstřícnost ze strany  ředitelky</t>
  </si>
  <si>
    <t>praktické vyučování, montesori prvky</t>
  </si>
  <si>
    <t>Dítě má problémy se soustředěním, učitelka je velmi ochotná a i děti si pomáhají navzájem.</t>
  </si>
  <si>
    <t>Ne - nespatřuji k tomu důvod.</t>
  </si>
  <si>
    <t>rozvoj kreativity dětí a dovednostní rozvoj</t>
  </si>
  <si>
    <t>Práce a přístup celého učitelského sboru, vynikající paní ředitelka</t>
  </si>
  <si>
    <t>Na doporučení SPC.</t>
  </si>
  <si>
    <t>Přístupu učitelů k dětem.</t>
  </si>
  <si>
    <t>Skupinové vyučování, Montessori pedagogika.</t>
  </si>
  <si>
    <t>Montessori pedagogika</t>
  </si>
  <si>
    <t>Marek má poruchy pozornosti a problémové chování.</t>
  </si>
  <si>
    <t>Žádný typ diety nepotřebuje.</t>
  </si>
  <si>
    <t>Velmi pozitivní a otevřený přístup k rodičům i dětem.</t>
  </si>
  <si>
    <t>Nemoc syna.</t>
  </si>
  <si>
    <t>Jsem spokojená, ale syn potřebuje přísnost, jasná pravidla a hranice, jinak je rád překračuje.</t>
  </si>
  <si>
    <t>Syn má DM1, v kuchyni mu stravu váží, jsem za to moc ráda.</t>
  </si>
  <si>
    <t>Diabetickou</t>
  </si>
  <si>
    <t>Montessori pedagogika.</t>
  </si>
  <si>
    <t>Žák je průměrný.</t>
  </si>
  <si>
    <t>Z důvodu separační úzkosti - pomoc při nutkavém odchodu ze školy za rodiči.</t>
  </si>
  <si>
    <t>Vzdělávací a kreativní rozvíjení v aktivitách v družině.</t>
  </si>
  <si>
    <t>Příjemné rodinné atmosféry, upřímné komunikace.</t>
  </si>
  <si>
    <t>Montessori, praktické vyučování.</t>
  </si>
  <si>
    <t>Omezené mentální možnosti syna.</t>
  </si>
  <si>
    <t>Syn je epileptic, potřebuje velkou trpělivost, spec. přístup to vše tř. paní učitelka Hyklová spolu s asistentkou Lenkou 100% splňuje. Děkujeme!</t>
  </si>
  <si>
    <t>Ano, každá rada (pomoc) odborníka mohou pomoci.</t>
  </si>
  <si>
    <t>Jsem moc spokojená a děkuji.</t>
  </si>
  <si>
    <t>Moc pomáhá sešit, kde se zapisují úkoly, informace, ...</t>
  </si>
  <si>
    <t>Podle přístupu vedení: byla to osmá škola, kde jsem se ptala o umístění epileptického syna. Nebáli se, zkusili, objednali pomůcky, zajistili asistenta.</t>
  </si>
  <si>
    <t>Fotokroužek, sport / turistika.</t>
  </si>
  <si>
    <t>Kdyby byla možnost "příměstského tábora / školy" v době letních prázdnin min. 14 dní. Velmi by mi to pomohlo.</t>
  </si>
  <si>
    <t>Přístup, lidskost, profesionalitu, atmosféru, snahu.</t>
  </si>
  <si>
    <t>Nové sociální zařízení.</t>
  </si>
  <si>
    <t>Specifické vzdělávací podmínky.</t>
  </si>
  <si>
    <t>Nevyužívá stravování ve škole.</t>
  </si>
  <si>
    <t>Keramika, dílny.</t>
  </si>
  <si>
    <t>Hodně pomůcek k učení, řešení problému s panem učitelem.</t>
  </si>
  <si>
    <t>Nechodí nikam.</t>
  </si>
  <si>
    <t>Nevyužívá školní stravu.</t>
  </si>
  <si>
    <t>Čtenářství, keramiku, dílenské práce.</t>
  </si>
  <si>
    <t>Pomoc třídního učitele.</t>
  </si>
  <si>
    <t>Nesnáší se něco naučit.</t>
  </si>
  <si>
    <t>Ne, nemám zájem.</t>
  </si>
  <si>
    <t>Nechodí.</t>
  </si>
  <si>
    <t>Divadelní kroužek</t>
  </si>
  <si>
    <t>Sportovní aktivity</t>
  </si>
  <si>
    <t>Byla mi doporučená, protože má dcera je věkově zaostalá.</t>
  </si>
  <si>
    <t>Montessori pedagogika, skupinové vyučování.</t>
  </si>
  <si>
    <t>Zatím se u nás neprojevilo nadání.</t>
  </si>
  <si>
    <t>Různé sezonní akce, kroužky.</t>
  </si>
  <si>
    <t>Loajality, pochopení, spolupráce s rodiči, rodinného zázemí, přátelského přístupu.</t>
  </si>
  <si>
    <t>Program s policií ČR. Program s asistentkou pedagogu Moravskoslezského kraje. Program s knihovnicí nebo knihovnou.</t>
  </si>
  <si>
    <t>Výtvarné činnosti dětí.</t>
  </si>
  <si>
    <t>Spolupráci s ředitelkou a pedagogy. Prostředí. Menši počet žáků ve třídách. Komunikace (porozumění)  s dětmi.</t>
  </si>
  <si>
    <t>Všechny naše děti jsou nadané, mají to v sobě!!</t>
  </si>
  <si>
    <t>Vyhovuje mi to!!!</t>
  </si>
  <si>
    <t>Proč??</t>
  </si>
  <si>
    <t>No, nevím, ale něco jo!!</t>
  </si>
  <si>
    <t>Žákovská knížka!!</t>
  </si>
  <si>
    <t>Není šikanovaná jak jiné školy !!</t>
  </si>
  <si>
    <t>No, možná!!</t>
  </si>
  <si>
    <t>Zavolejte mi a já vám poradím!! 737090594 moje číslo</t>
  </si>
  <si>
    <t>Trochu přidat více akcí!! Víte kolik dětí můžou vyhrát soutěž ve zpěvu???</t>
  </si>
  <si>
    <t>Všechno se mi líbí i holkám, ale přidala bych zpěv. Tanec máte výborný, chválím, ale zpěv chybí!!</t>
  </si>
  <si>
    <t>Oceňuji učitelé, hlavně paní ředitelku i asistentky hlavně Marušku Žifovou a další !!! Výborný!!!</t>
  </si>
  <si>
    <t>Školní autobus.</t>
  </si>
  <si>
    <t>Ne, podporu a poradenství mám u nastávající manželky.</t>
  </si>
  <si>
    <t>Vzhledem k dg. PAS u syna - nižší počet žáků ve třídě, individuálnější přístup, respekt ke specifikům vývoje dítěte s autismem.</t>
  </si>
  <si>
    <t>Keramika</t>
  </si>
  <si>
    <t>Klub přátel hotwheels.</t>
  </si>
  <si>
    <t>Trpělivost a tolerantní přístup k dítěti s PAS. Možnost otevřené komunikace mezi školou a rodiči.</t>
  </si>
  <si>
    <t>Dcera je výtvarně nadaná, škola ji podporuje.</t>
  </si>
  <si>
    <t>Dcera má PAS asistentka, tř. učitelka, ostatní ped. sbor těmto dětem pomáhá.</t>
  </si>
  <si>
    <t>Přednášky pro rodiče pořádané školou, práce pedagogů v družině.</t>
  </si>
  <si>
    <t>Přístup celého pedagogického sboru k dětem, rodičům, pochopení pro individuality každého dítěte, nadšení paní ředitelky pro vedení školy je příkladné.</t>
  </si>
  <si>
    <t>Dcera nenavštěvuje školní jídelnu (nehodnotím)</t>
  </si>
  <si>
    <t>Zatím jsme to nevyužili.</t>
  </si>
  <si>
    <t>Doporučení z MŠ a logopedie.</t>
  </si>
  <si>
    <t>Zatím jsem ho nepotřebovala.</t>
  </si>
  <si>
    <t>Přestup z jiné školy - doporučení spc.</t>
  </si>
  <si>
    <t>Oceňuji učení s dětmi ve třídách a snahu v spolupráci s učiteli.</t>
  </si>
  <si>
    <t>Čas</t>
  </si>
  <si>
    <t>Mě vyhovují učitelé na této ZŠ.</t>
  </si>
  <si>
    <t>Personál + jejich výborná práce, spolupráce, péče, ...</t>
  </si>
  <si>
    <t>Spokojená</t>
  </si>
  <si>
    <t>Ohled zdravotního omezení a nemoci.</t>
  </si>
  <si>
    <t>Pomalejšímu učení.</t>
  </si>
  <si>
    <t>Aby se každé dítě cítilo nadaně a tím je vyburcováno podat ty nejlepší výkony.</t>
  </si>
  <si>
    <t>Když mé dítě nezvládalo učivo, tak si řekne o vysvětlení neboli požádá o pomoc co se netýká učení, ale i chování, tak jej navede na správnou cestu.</t>
  </si>
  <si>
    <t>V naší škole máme spec. pedagogy a jsem spokojená, protože pomáhají nastavit individuální plány pro děti, které to potřebují aby se rozvíjely do budoucna a ne aby se zastavily ve rozvoji každého dítěte.</t>
  </si>
  <si>
    <t>Jsem spokojená, protože každé dítě je individuální a zlepšení je u někoho dříve a u jiného později.</t>
  </si>
  <si>
    <t>Vybírala jsem hlavně aby mým dětem vyhovovala škola, ale i doporučeními, které mi byly navrženy.</t>
  </si>
  <si>
    <t>Ochotu a aktivitu pedagogů, že jsou vstřícní zůstat i po výuce s našimi dětmi v kroužcích i mimo školu.</t>
  </si>
  <si>
    <t>Matika</t>
  </si>
  <si>
    <t>Ve všem dobře poradí.</t>
  </si>
  <si>
    <t>Montessori, skupinové vyučování, praktické vyučování.</t>
  </si>
  <si>
    <t>Syn není nadaný v oblasti, kterou škola podporuje.</t>
  </si>
  <si>
    <t>Spolupráce s SPC Ostrava.</t>
  </si>
  <si>
    <t>Nemluvila jsem o tom s vedením ani TU, ale uvítala bych el. žákovskou knížku a webové stránky školy.</t>
  </si>
  <si>
    <t>Pořádání přednášek, kroužky (keramika, kytara, aj.), exkurze se zaměřením na budoucí uplatnění žáků.</t>
  </si>
  <si>
    <t>Lyžařský výcvik (s denním dojížděním na místní sjezdovku).</t>
  </si>
  <si>
    <t>Individuální přístup k žákovi, stálý kontakt s rodiči.</t>
  </si>
  <si>
    <t>ZŠ nemá vlastní jídelnu.</t>
  </si>
  <si>
    <t>Špatný prospěch na ZŠ 17. listopadu.</t>
  </si>
  <si>
    <t>Každé dítě je v něčem nadané.</t>
  </si>
  <si>
    <t>Z důvodu doporučení.</t>
  </si>
  <si>
    <t>Líbí se mi, když děti jsou šikovné.</t>
  </si>
  <si>
    <t>Paní učitelka je velmi ochotná, hodná a vstřícná.</t>
  </si>
  <si>
    <t>Ano, pomohl by také řešit různé problémy, které třeba někdy nastanou.</t>
  </si>
  <si>
    <t>Moje dítě má speciální vzdělávací potřeby a jsem spokojená.</t>
  </si>
  <si>
    <t>Nevím, jsem spokojená.</t>
  </si>
  <si>
    <t>Jsem spokojená s aktivitami.</t>
  </si>
  <si>
    <t>Na naší škole si vážím celého pedagogického sboru a velice jejich práci oceňuji.</t>
  </si>
  <si>
    <t>Nemá dietu.</t>
  </si>
  <si>
    <t>Problémové učení, praktické vyučování, metody čtení a psaní.</t>
  </si>
  <si>
    <t>Má vlohy na to nadání.</t>
  </si>
  <si>
    <t>Je to potřeba.</t>
  </si>
  <si>
    <t xml:space="preserve"> Jak děti učí i s tím, že mají problémy, vady s řečí, že jsou na ty děti trpěliví. </t>
  </si>
  <si>
    <t>Prvky Montessori pedagogiky.</t>
  </si>
  <si>
    <t>Ne, zatím k tomu nemám důvod.</t>
  </si>
  <si>
    <t>Chtěla jsem pro své dítě školu, ve které bude menší počet dětí ve třídě a tím pádem i individuálnější přístup k dítěti. Byla jsem na ukázkové hodině a průběh výuky se mi velmi líbil.</t>
  </si>
  <si>
    <t>Celostátní výtvarná a literární soutěž "Vícejazyčnost je bohatství".</t>
  </si>
  <si>
    <t>Bruslení</t>
  </si>
  <si>
    <t>Vstřícnost, pohotové řešení problémů, dobrou komunikaci, příjemné, empatické a ochotné pedagogické pracovníky, příjemné a podnětné prostředí pro žáky, individuální přístup k žákům.</t>
  </si>
  <si>
    <t>Na ZŠ Alšova nestíhal s ostatními dětmi učivo.</t>
  </si>
  <si>
    <t>Speciální pedagog je přínosem.</t>
  </si>
  <si>
    <t>Nemá dietetická opatření.</t>
  </si>
  <si>
    <t>Žádný.</t>
  </si>
  <si>
    <t>Paní ředitelka si vybrala mé dítě sama a jsem spokojená.</t>
  </si>
  <si>
    <t>Je to vše v pořádku.</t>
  </si>
  <si>
    <t>Aktivitu učitelů, jak se chovají k dětem, které jsou slabší. Škola je výborná a moc si ji chválím.</t>
  </si>
  <si>
    <t>zrušila</t>
  </si>
  <si>
    <t>rozh ne</t>
  </si>
  <si>
    <t>Výsledky za všechny školy v Kopřivnici</t>
  </si>
  <si>
    <t>žádné, spíše musíme vyzdvihnout, že si dcera často přidává :-) a kuchařku chválí za dobré jídla</t>
  </si>
  <si>
    <t>Myslím, že paní učitelky s přehledem zvládají nálady našeho dítěte i jeho občasné zuřivé chování. Vždycky si s ním ví rady.</t>
  </si>
  <si>
    <t>Myslím, že je důležité, aby dítě chodilo do školky v místě jeho bydliště, což u nás je. Jeho spolužáci jsou lidi, které bude potkávat nejen ve školce, ale celý život. Ten sociální kontakt je pro mě hodně důležitý.</t>
  </si>
  <si>
    <t>Vstřícný personál, domácí pohodová atmosféra, velmi kreativní p. učitelky, vynikající strava, děti často pobývají venku, a to za každého počasí, kroužky, sportovní aktivity, zábavná odpoledne pro rodiče s dětmi.</t>
  </si>
  <si>
    <t>Většina kopřivnických školek už je po celkové revitalizaci, tak třeba jednou dojde i na Lubinu.</t>
  </si>
  <si>
    <t>S jídlem jsou děti velmi spokojené a vždycky chtějí od p. kuchařky recept domů! Pochvalte paní kuchařku Martinu - je skvělá a jsme moc rádi, že ji ve školce máme!</t>
  </si>
  <si>
    <t>Veškerý personál je maximálně vstřícný a otevřený k řešení jakýchkoliv problémů. Navíc je zde taková rodinná domácká atmosféra. Máme tuto školku moc rádi.</t>
  </si>
  <si>
    <t>Skvělý přístup k dětem, příjemné prostředí a pozitivní nálada.</t>
  </si>
  <si>
    <t>Individuální přístup.</t>
  </si>
  <si>
    <t>Vstup pod heslem.</t>
  </si>
  <si>
    <t xml:space="preserve">Příjemný přístup učitelek. </t>
  </si>
  <si>
    <t xml:space="preserve">Děti na záchodech nemají při vykonávání potřeby žádné soukromí. Se synem právě řešíme zácpu (což je možná způsobeno tím, že ve školce nechce kakat). Doporučila bych alespoň umístění paravanů pro oddělení záchodů. </t>
  </si>
  <si>
    <t>Uvítala bych zařazení většího množství zeleninových jídel a nebo alespoň snížení množství masitých jídel k obědu (oběd s masem by mohl být 2x - 3x do týdne).</t>
  </si>
  <si>
    <t>Výuka angličtiny.</t>
  </si>
  <si>
    <t>Akce pro rodiče a děti, společné výlety.</t>
  </si>
  <si>
    <t>Možná ještě více otevřené náruče, když je dítě v nepohodě.</t>
  </si>
  <si>
    <t>Jsem velmi spokojená s podáváním informací, líbí se mi nástěnky s přehledem týdenní práce dětí a aktivit, email s přehledem akcí v měsíci, apod.</t>
  </si>
  <si>
    <t xml:space="preserve">Velmi vstřícná a ochotná vedoucí paní učitelka, prostředí, vybavení a vyzdobení školky je velmi pěkné a podnětné. Oceňuji práci učitelek s dětmi - písničky, říkanky, malování, apod. (jemná motorika), cvičení, hry, procházky. Cením si aktivit, které školka poskytuje - divadlo, sférické kino, lyžování, bruslení, zvířátkov, plavání, výlety, kroužky, ples, vedení deníčku (asi jsem si na vše nevzpomněla). Za tím vším je spousta práce a organizace, proto bych chtěla touto cestou poděkovat za vše. Myslím si, že Lubinská školka je nejlepší na Kopřivnicku. </t>
  </si>
  <si>
    <t>Jsme zvyklí méně solit. Jsem velmi spokojená se zdravostí a vyvážeností jídelníčku, jen se přimlouvám za eliminování sladkých tyčinek, které děti dostávají místo svačinky, pokud jdou po obědě domů, radši dejte jablko, pokud není ještě svačinka hotová.</t>
  </si>
  <si>
    <t>Obědy (jídelníček) k vidění na internetu, více fotek na internetu (facebook).</t>
  </si>
  <si>
    <t>Hodné paní učitelky, příjemné prostředí - kolektiv.</t>
  </si>
  <si>
    <t>Spokojenost, dětem moc chutná.</t>
  </si>
  <si>
    <t>Více a častější informace, 1x za měsíc docela málo.</t>
  </si>
  <si>
    <t>Kousání druhého dítěte, podkopávání nohou, strkání.</t>
  </si>
  <si>
    <t xml:space="preserve">V rámci možností bych přivítala větší péči o odkladové dítě, nebo-li to proč dítě má odklad. </t>
  </si>
  <si>
    <t>Příjemné prostředí, krásné hřiště, spoustu akcí, kterých se můžou zúčastnit i rodiče.</t>
  </si>
  <si>
    <t>Super paní učitelky a rodinné prostředí školky.</t>
  </si>
  <si>
    <t>Vše ok.</t>
  </si>
  <si>
    <t>Nic bych nelepšila, je to tam super a dětem se tam líbí :)</t>
  </si>
  <si>
    <t>Oslovování zdrobnělou formou jména jak je zvyklé doma, ne formou z kalendáře.</t>
  </si>
  <si>
    <t>Vedení fotopamátníčku. Sportovní aktivity - lyžování, bruslení, plavání. Anonymní dotazníky pro rodiče a následné závěry a reakce ze strany z MŠ.</t>
  </si>
  <si>
    <t>Spinkání na lehátkách, ne pouze na matracích a v pyžámku (ne pouze ve spodním prádle).</t>
  </si>
  <si>
    <t>Oddělený prostor na odpočinek pro děti, které už spát nepotřebují (předškoláci) a na spaní pro děti, které ještě spánek potřebují - aby nebyly rušeny.</t>
  </si>
  <si>
    <t>Velmi vstřícné a empatické, příjemná atmosféra.</t>
  </si>
  <si>
    <t>Velmi vstřícně.</t>
  </si>
  <si>
    <t>Doporučení a spokojenost ostatních rodičů.</t>
  </si>
  <si>
    <t xml:space="preserve">Při nástupu na MŠ Pionýrská byly na tuto školku velmi dobré ohlasy a doporučení a také den otevřených dveří nás přesvědčil o velmi hezkém vztahu učitelů k dětem. Stejně jako samotný zápis a následné roky. Bohužel nyní již my sami tuto školku okolí nedoporučujeme - s novým vedením přišly velké změny, ze kterých jsme zklamáni. </t>
  </si>
  <si>
    <t>Webové stránky školy jsou neaktuální, chybí aktuální informace o blížících se akcích, aktuální informace o proběhnutých akcích a fotogalerie je také velmi chabá. Pokud nějaké fotky vůbec jsou, je jich jen velmi málo. Na webových stránkách i o chodu školky nejsou informace takové,jak to v realitě je doopravdy. Nástěnky ve třídách jsou také neakutální a důležité informace se z nich často dozvíme až den předem.</t>
  </si>
  <si>
    <t>Na mateřské škole oceňujeme přístup paní učitelky Moravčíkové a Gerykové, které se vždy ke všem dětem i rodičům chovají velmi mile a také uzpůsobení třídy je velmi rodinné, vstřícné a nepřeplácané. Paní uklízečky jsou poloviční pedagogové, neboť s dětmi tráví velmi mnoho času a mají  nim velice hezký vztah a jsou jim velkou oporou i pomocí - zasloužily by si jistě za svou nadstandardní práci i vyšší plat. Velkým plusem na této školce je rozhodně prostorná zahrada venkovského typu, a také oddělené ložnice a jídelny - u kterých však bohužel také dochází ke změnám.</t>
  </si>
  <si>
    <t>Najít si svou vlastní cestu a více dát na názor rodičů a jejich podněty. Na třídních schůzkách jsme sice žádání o názor, ale pokud je v rozporu s vedením, stejně se nic nezmění. 
Zbytečně neslibovat spoustu činností a aktivit, které pak vůbec ani nezačnou.
Myslet na to, že se stále jedná o mateřskou školku, kde se děti teprve rozkoukávají a potřebují vlídnou tvář a přístup. Pouze slibovat jak to krásně funguje nestačí - důležitá je realita.
Omezit množství aktivit jako bruslení, angličtina, lyžák a bazén, které probíhají pouze v dopoledních hodinách a narušují tak chod tříd a dovolit si je mohou jen někteří rodiče.
Fungovat pokud možno alespoň z poloviny tak, jako před příchodem inspekce.</t>
  </si>
  <si>
    <t xml:space="preserve">Více pomůcek pro cvičení </t>
  </si>
  <si>
    <t>Spaní na klasických postýlkách a ne na zemi na matraci. Jde o přízemní školku, takže je na podlaze s kobercem opravdu chlad, obzvláště v zimních měsících.
Jídelny jsou sice menší, ale nelíbí se nám průběžné svačení v dopoledních hodinách ve třídách. Někdo svačí, někdo si hraje a to vše přímo ve třídě u jednoho stolu. Navíc si nabírají pomazánky z jedné misky více dětí. Obdivuji učitelky pokud mají přehled o tom, kdo svačil či nikoli a zda si každý umyl ruce.</t>
  </si>
  <si>
    <t>Jsou zde nové paní kuchařky tak zřejmě chvíli potrvá, než si zvyknou na chutě dětí, ale s jejich příchodem se zmenšily i porce a možnost přídavku.</t>
  </si>
  <si>
    <t>Pokud se rodič sám nezajímá, málokdy se něco dozví a to dokonce i tehdy, pokud dítě například utrpělo byť drobný úraz či mu něco nešlo nebo mělo kázeňský problém. Postrádám aktuální informace o dění ve třídě i například tom, co si mají děti na druhý den do školky přinést. Toto nenajdu ani na nástěnce.</t>
  </si>
  <si>
    <t>Více  aktivit v rámci motesori pedagogiky.Podporovat děti v sebeobsluze.Jíst příborem. Dáme díte do školky,které jí příborem a na konci roku zjistíme, že jedlo celou dobu lžičkou ?</t>
  </si>
  <si>
    <t>Větší komunikace MŠ s rodiči, pokud je dítě nemocné a neví, co se děje za program .Napsat mail, zavolat</t>
  </si>
  <si>
    <t>Aspoˇ, že je možnost výcviku lyžařského, plaveckého a školy bruslení. Za to jsme rádi.</t>
  </si>
  <si>
    <t>Větší kreativitu a nápady. Ať děti ví, odkud pocházejí. Poznávání města Kopřivnice, poznávání okolí. Ať ví, kdo byl Zátopek atd. Ať jim paní učitelky řenou o zvycích celého kalendářního roku. Vďyť naše Česká republika má tolik krásy a zajímavostí.</t>
  </si>
  <si>
    <t>Montesori prvky</t>
  </si>
  <si>
    <t>montesori prvky, které má MŠ Jeřabinka</t>
  </si>
  <si>
    <t>Ubrat sladkých svačinek, odstranit "racionální kuličky" s mlékem  to není svačina. Kuchařky mohou upést koláč na svačinku. Udělat jablka nastrouhaná s mákem atd. Ať se inspirují z MŠ škola Štramberk a jiné školky. Ať udělají raději nějakou pomazánku. Ale kuličky určitě ne. Mohou o pomoc požádat výživové poradce a odborníky a opět kreativita a chuť do práce to je to nej!</t>
  </si>
  <si>
    <t>Teď spokojená jsem, ale příští rok budeme v předškolácích. Zrušili postýlky což mě moc mrzí. Spí pouze na madracích, které jsou blízko země, a protože školka je přízemní, tak se mi to moc nelíbí. - Vrátit postýlky zpět :-)</t>
  </si>
  <si>
    <t>Musím pochválit, že mají pestrou stravu. Používají kuskus, bulgur atd.
Byla bych ráda abyse ve školkách znovu používalo klasické máslo a sádlo. Né náhražky, které jsou levnější (margaríny, oleje).
Naše dítě mi přestalo jíst veškeré pomazánky, které mi do cca 4 let jedla (do školky chodí od 3 let). Mám pocit, že se teď kuchyně zhoršila - jsou tam nové kuchařky (možná potřebují trošku více času, aby se zapracovaly). Minulé kuchařky byly fantastické a děti je milovali. Škoda, že odešly. Měly by se zvážit jejich platy (důvod odchodu kuchařek).
Děkuji za tento průzkum.</t>
  </si>
  <si>
    <t>Tento školní rok je jednání velmi vstřícné, ale mám obavy z příštího školního roku, kdy naše dítě půjde do předškoláků. Pokud by tam byla u paní vedoucí MŠ, která je velmi dobrou řečnicí, ale na mě působí falešně, už tak spokojená asi nebudu. Z tohoto důvodu uvažujeme s manželem o přeložení na jinou MŠ. Paní vedoucí umí všechny problémy vysvětlit tak, že máte pocit, že se jí ještě musíte omluvit. Navíc si všímám, že děti v oddělení medvídku a světlušek vyrábějí více než u rosniček (předskoláci).</t>
  </si>
  <si>
    <t>Oci</t>
  </si>
  <si>
    <t>konkréktně ve třídě předškoláků od vedoucí učitelky více vstřícnosti, citlivosti, zájmu a empatie. s dětmi je minimálně, s dětmi je převážně druhá učitelka a asitent pedagoga. Přivítali bychom plnění slibů a nápadů, které sami navrhli na začátku roku a doposud nejsou zrealizovány.</t>
  </si>
  <si>
    <t>Oslovil nás tehdejší velmi lidský a rodinný přístup, líbil se nám vztah učitelek k dětem, což se po příchodu některých nových učitelek před rokem výrazně změnilo. Líbila se nám školní zahrada a také oddělené spaní a jídelničky, které také bohužel prošly změnami.</t>
  </si>
  <si>
    <t>Aktuálnost, průběžné doplňován webových stránek. více fotografií. Aktuální nástěnky a vyvěšování důležitých informací více dní předem a ne pouze den předem a na poslední chvíli</t>
  </si>
  <si>
    <t>přístup k dětem paní učitelky Foltínové, Gerykové, Moravčíkové, Plutové a také paní uklízeček</t>
  </si>
  <si>
    <t>plnění slibů, otevřenější a upřímnější komunikaci s rodiči a také předávání pravdivých informací ve všech směrech</t>
  </si>
  <si>
    <t>Více sportovních pomůcek, lepší vybavení hračkami na zahradu a do písku či v zimním počasí k sáňkování</t>
  </si>
  <si>
    <t>Nelíbí se nám spaní na zemi, malé jídelny a chaotické svačení přímo ve třídě na stolech společně s lepením či tvořením</t>
  </si>
  <si>
    <t>ve školce jsou nové paní kuchařky, přeju jim, aby se brzy lépe naladily na chuťovou vlnu svých předchůdkyň</t>
  </si>
  <si>
    <t>pedagogům by slušel lidštější přístup a více zájmu při ranním příchodu dětí - opět hodnotím předškolní třídu. na jiných třídách jsou učitelky vlídnější, i když nejde o jejich dítě ze třídy</t>
  </si>
  <si>
    <t>Rozdělení oddělení dle věku dítěte. Více venkovních aktivit, děti i za pěkného počasí nejdou na procházku ani na zahradu. Besídky, vystoupení dětí - pravidelněji.</t>
  </si>
  <si>
    <t>Lepší stravy pro děti, více jídla. Děti jsou občas hladové.</t>
  </si>
  <si>
    <t>Zdravotní důvody.</t>
  </si>
  <si>
    <t>Práci pedagogů.</t>
  </si>
  <si>
    <t>Děti při hádce o hračky.</t>
  </si>
  <si>
    <t>Změna kuchařky nás moc nenadchla.</t>
  </si>
  <si>
    <t>Asi žádné.</t>
  </si>
  <si>
    <t>Dcerku mi nevzali do spádové oblasti (v Tiché), tak jsem se rozhodla pro Pionýrskou v Kopřivnici.</t>
  </si>
  <si>
    <t>Více úkolů pro předškoláky, hlavolamy - individuální úkoly navíc, nenutit děti ležet po obědě.</t>
  </si>
  <si>
    <t>Oční vada.</t>
  </si>
  <si>
    <t>Precizní přípravy předškoláků. Výhoda oddělení pro předškoláky!</t>
  </si>
  <si>
    <t>Při odchodu po obědě, nedávat jen suché pečivo, ale spíše ovoce.</t>
  </si>
  <si>
    <t>MŠK - MŠ Záhumenní, Kopřivnice</t>
  </si>
  <si>
    <t>školka má oddělení pro malé děti a je v blízkosti bydliště</t>
  </si>
  <si>
    <t>perfektní práce p. učitelek a chůvy s dětmi v malém oddělení, např. příprava na vánoční besídku</t>
  </si>
  <si>
    <t>Jsem maximálně spokojená</t>
  </si>
  <si>
    <t>Učitelky</t>
  </si>
  <si>
    <t>Líbily by se mi vlastní webové stránky školky</t>
  </si>
  <si>
    <t>Práci učitelek i ostatních zaměstnanců s dětmi a zdravé stravování</t>
  </si>
  <si>
    <t>Zkrátit "otvírací" dobu o prázdninách</t>
  </si>
  <si>
    <t>Nesetkala, občas něco mezi dětmi ve třídě - vždy vyřešeno</t>
  </si>
  <si>
    <t>Upravit část zahrady před vchodem do MŠ, tak jak je teď se nedá využívat a je to škoda, je tam hezký a velký prostor</t>
  </si>
  <si>
    <t>Školka by si zasloužila tělocvičnu, jen nevím, jestli je nějaký prostor, např sklep, půda...?</t>
  </si>
  <si>
    <t>Všechno v pořádku</t>
  </si>
  <si>
    <t>Velmi, velmi příjemné a milé paní učitelky</t>
  </si>
  <si>
    <t>Blízkost od domova.</t>
  </si>
  <si>
    <t>Práci pedagogů a spolupráce s nižším personálem, zvonek u dveří</t>
  </si>
  <si>
    <t>Děkuji za dobré nápady i pro přípravu jídel doma.</t>
  </si>
  <si>
    <t>mail</t>
  </si>
  <si>
    <t>vstřícné chování pedagogů</t>
  </si>
  <si>
    <t>Montessori prvky</t>
  </si>
  <si>
    <t>jsem spokojená a sama se někdy inspiruji z jídelníčku v MŠ</t>
  </si>
  <si>
    <t>Na větší akce pořádané školkou (karneval, nabídka kroužků, zrušení kroužků, apod.) upozorňovat pravidelně také e-mailem z důvodu např. časté absence (nemocí) rodiče pak nemusejí být včas informování.</t>
  </si>
  <si>
    <t>Dlouhá provozní doba</t>
  </si>
  <si>
    <t>Ze začátku problematicky, trvalo, než jsme byli schopni se domluvit. Přivítala bych možnost skupinové konzultace v rámci dané školky se všemi rodiči dětí s dietetickým omezením, aby se dalo hromadně domluvit na vylepšení stravy a například také na doporučení pro školku, co by se jak dalo vařit jinak, aby to dětem s dietetickým omezením chutnalo. Kuchařky se sice velice snaží, což oceňuji, ale pokud se vaří některá jídla opravdu jen na vodě a přitom jsou možnosti, jak chuť zdravě vylepšit a zároveň je jídlo chuťově skvělé, je škoda těchto možností nevyužít a děti jsou pak hladové.</t>
  </si>
  <si>
    <t>V případě dietetického opatření dle jídelníčku bych uvítala možnost nosit si např. vlastní svačinku, nebo třeba část obědu, která se opravdu nedá nahradit, tak vlastním, byť odlišným pokrmem.</t>
  </si>
  <si>
    <t>Záleží na konkrétní učitelce</t>
  </si>
  <si>
    <t>osobní zkušenost a to spokojenost s přístupem pracovníku školky k dítěti</t>
  </si>
  <si>
    <t xml:space="preserve">přístup a  ochota personálu, </t>
  </si>
  <si>
    <t>paní kuchařky si rozhodně zaslouží pochvalu- pestrost nápad a hlavně chuť jídla vše je super, mnohé jídla člověk ani neví jak připravit (např.některé netradiční saláty a pomazánky)</t>
  </si>
  <si>
    <t>Problém si myslím že je většinou v rodičích než v pedagozích</t>
  </si>
  <si>
    <t>Žádné, jsme velice spokojeni s přístupem p.učitelek, a za osm let docházení (nejstaršímu je už 12 a nejmladším 6)jsme prošli všemi odděleními a vždy jsme našli řešení, když bylo potřeba.Výsledkem jsou spokojené, těšící se děti,připravené velmi dobře jak pro vstup do první třídy , tak i do budoucího života, neboť někdo moudrý napsal, že vše co dítě potřebuje pro život se naučí v mateřské školce.A jeho slova jen můžeme potvrdit.Jsme velice spokojeni.</t>
  </si>
  <si>
    <t>Stravování,kreativitu a zájem p.učitelek,nabídku zájmových kroužků a různá vystoupení ve školce pro rodiče</t>
  </si>
  <si>
    <t>Snazi se vyhovet</t>
  </si>
  <si>
    <t xml:space="preserve">větší zaměření na práci s dětmi s opožděnou vadou řeči / logopedické cvičení </t>
  </si>
  <si>
    <t xml:space="preserve">Dítě mělo v době přijetí do MŠ 2 roky, MŠ nás oslovila s možností otevření třídy pro děti mladší 3 let, ve třídě bylo jen cca 15 dětí a pedagogický sbor se rozšířil v této třídě o chůvu. </t>
  </si>
  <si>
    <t xml:space="preserve">Vyhovuje nám inormační systém, který je. Naopak někteří známí říkali, že by i ve své školce uvítali školkové noviny, kde by našli aktuální dění v MŠ. </t>
  </si>
  <si>
    <t>Třída dětí mladších 3 let - úžasná práce s dětmi, individuální přístup, velký pokrok v psychomotorickém vývoji dětí. Zdravá školka - velice zdravé a chutné stravování, ochtnávání zdravých pokrmů, vedení dětí ke zdravému životnímu stylu. Akivity pro děti a rodiče - líbí se nám zapojení rodičů do školkového dění.</t>
  </si>
  <si>
    <t xml:space="preserve">Tohle asi není úplně konkrétně na MŠ v Kopřivnici, ale spíše na Ministerstvo školství - maximálně 16 dětí ve třídě v MŠ na 2 paní učitelky. 26 dětí je opravdu hodně, vytrácí se pak individuální přístup i pro paní učitelky to musí být velice náročné. </t>
  </si>
  <si>
    <t xml:space="preserve">Nesetkali jsme se s žádnými projevy agresivního chování. </t>
  </si>
  <si>
    <t xml:space="preserve">Zahrádka v rámci skutečně zdravé školky pro děti, aby si mohly vypěstovat svoji zeleninu na školkové zahrádce, zabavily se na zahrádce a vytvořily si k tomu vztah. Odměnou jim bude čerstvě vypěstovaná zelenina z vlastní zahrádky a o to víc jim bude chutnat. </t>
  </si>
  <si>
    <t xml:space="preserve">Velice vstřícný přístup k dietologickému opatření, suplementace potravin, které nemůže dítě ze zdravotních důvodu jíst. </t>
  </si>
  <si>
    <t xml:space="preserve">Větší zapojení rodičů do zdravého stravování a vedení k zdravému životnímu stylu celkově. </t>
  </si>
  <si>
    <t xml:space="preserve">Nemáme žádné vyjádření, syn má všechny paní učitelky moc rád a dává nám doma velice pozitivní zpětnou vazbu. </t>
  </si>
  <si>
    <t>Spatne zkušenosti v jine skolce</t>
  </si>
  <si>
    <t>Přístup učitelů k dětem, velke prostory</t>
  </si>
  <si>
    <t>stravování, program pro děti, vzdělávání, semináře pro rodiče</t>
  </si>
  <si>
    <t>Přehlednější webové stránky pouze pro naši školu.</t>
  </si>
  <si>
    <t>Práci učitelek, nepedagogických pracovníků.</t>
  </si>
  <si>
    <t>Jsem spokojená s chodem MŠ.</t>
  </si>
  <si>
    <t>Nesetkala</t>
  </si>
  <si>
    <t>Školka by si zasloužila tělocvičnu a opravit prostor před školkou, aby byl vhodnější pro děti. Dále zastřešený prostor pro kočárky.</t>
  </si>
  <si>
    <t>Obě děti jsou spokojené, jídlo jim chutná.</t>
  </si>
  <si>
    <t>Profesionálové s úžasným vztahem a přístupem k dětem.</t>
  </si>
  <si>
    <t>Také jsme byli spokojeni s návštěvou MŠ u starší dcery, pěkná zahrada, klidné prostředí.</t>
  </si>
  <si>
    <t>Zdravé kuchyně a chutných pokrmů.</t>
  </si>
  <si>
    <t>Žádné, spokojenost.</t>
  </si>
  <si>
    <t>Příjemný přístup k dětem.</t>
  </si>
  <si>
    <t/>
  </si>
  <si>
    <t>MŠ 17. listopadu - Polárka, Kopřivnice</t>
  </si>
  <si>
    <t>Aktualizaci</t>
  </si>
  <si>
    <t>Ochota pani ucitelek pracovat s mym synem, ktery ma vyvojovou dysfazii a dyslalii</t>
  </si>
  <si>
    <t>Nabidka vegetarianske a veganske stravy</t>
  </si>
  <si>
    <t>MŠK - MŠ Krátká, Kopřivnice</t>
  </si>
  <si>
    <t xml:space="preserve">Stránky nejsou aktualizované, fotky se dávají i s půl ročním zpožděním  </t>
  </si>
  <si>
    <t>kroužky - plavání, bruslení, lyžování</t>
  </si>
  <si>
    <t xml:space="preserve">oddělené záchody </t>
  </si>
  <si>
    <t>možná trošku větší porce, zlepšit odpolední svačiny, změnit hrachovou kaši se zeleninou, která v této kombinaci dětem nechutná</t>
  </si>
  <si>
    <t>Více využívat internetové stránky MŠ</t>
  </si>
  <si>
    <t>Přístup pedagogů.</t>
  </si>
  <si>
    <t xml:space="preserve">Mělo by se dbát více na čistotu v šatnách a chodbách. Uklízí se pouze za přítomností dětí. Věřím, že v době mimo výuku by byl vhod důkladnější úklid. </t>
  </si>
  <si>
    <t>Negativní zkušenost s předchozí MŠ</t>
  </si>
  <si>
    <t>Vše v pořádku</t>
  </si>
  <si>
    <t>Celkem</t>
  </si>
  <si>
    <t>Vnímám pro</t>
  </si>
  <si>
    <t>Nevím, o této</t>
  </si>
  <si>
    <t>Ne, nejsem</t>
  </si>
  <si>
    <t xml:space="preserve">Tento dokument zahrnuje zpracované výsledky průzkumu, který probíhal v období leden - únor 2019, a to odpovědi zaznamenané prostřednictvím internetového dotazníku a zároveň tištěného dotazníku.
Obsahuje grafy vyjadřující odpovědi na uzavřené otázky. </t>
  </si>
  <si>
    <t>Tento dokument zahrnuje zpracované výsledky průzkumu, který probíhal v období leden - únor 2019, a to odpovědi zaznamenané prostřednictvím internetového dotazníku a zároveň tištěného dotazníku.
Obsahuje grafy vyjadřující odpovědi na uzavřené otázky.</t>
  </si>
  <si>
    <t>Mateřské školy zřízené městem Kopřivnice</t>
  </si>
  <si>
    <t>ZŠ sv. Zdislavy, Kopřivnice</t>
  </si>
  <si>
    <t>Hejného matematika, čtení Sfumato</t>
  </si>
  <si>
    <t>Vzájemná důvěra.</t>
  </si>
  <si>
    <t>Prozatím nepotřebujeme.</t>
  </si>
  <si>
    <t>Individuální přístup, profesionalita, dobrá atmosféra.</t>
  </si>
  <si>
    <t>Hejného matematika, metoda čtení Sfumato</t>
  </si>
  <si>
    <t>Zatím není potřeba.</t>
  </si>
  <si>
    <t>Otevřeného přístupu k dětem, pohodové atmosféry.</t>
  </si>
  <si>
    <t>Hejného matematika, Sfumato</t>
  </si>
  <si>
    <t>zatím vyhledáváme podněty individuálně, ZŠ má nastaveno individuálním výběrem</t>
  </si>
  <si>
    <t>vztahové situace mezi spolužáky ve třídě</t>
  </si>
  <si>
    <t>ano - odbornost a individuální práce s dítětem</t>
  </si>
  <si>
    <t xml:space="preserve">aktivní, vzdělaní pedagogové, podpora lidských hodnot ve společnosti, moderní metody výuky </t>
  </si>
  <si>
    <t>zapojení rodičů do těchto témat</t>
  </si>
  <si>
    <t>pobyt na horách pro děti, foto soutěž, sportovní soutěže</t>
  </si>
  <si>
    <t>rozšíření dopravní výchovy a bezpečného chování v dopravním provozu</t>
  </si>
  <si>
    <t>lidskost, zájem o aktuální dění, přirozená práce se žáky, zapojení členů rodiny do chodu školních akcí</t>
  </si>
  <si>
    <t>větší prezentace na veřejnosti - škola dělá spoustu záslužné práce v oblasti vzdělávání</t>
  </si>
  <si>
    <t>ne, dítě nemá dietu</t>
  </si>
  <si>
    <t>Diagnóza ADHD. Hledali jsme oporu v kantorovi, ale nedočkali se, naopak neuznává ani asistentku pedagoga, má z ní spíše pomocnou sílu. Stará p. učitelka, zažité metody, vyhoření, nemotivuje děti, nemá energie na řešení problémů, odkazuje na "když se nechceš učit, neuč se, ale neruš ostatní", naprosto nevhodné pro I. stupeň, pozornost dětí udržuje jen "prvních 5 získá nálepku ...", stres pro pomalejší žáky.</t>
  </si>
  <si>
    <t>Věděli bychom jak dítě motivovat, jak s ním pracovat, jak má probíhat domácí příprava.</t>
  </si>
  <si>
    <t>změnu učitele, větší role asistenta pedagoga, předcházení problémů, ne řešení následku, dodržování dohod - IVP, rady z PPP</t>
  </si>
  <si>
    <t>na webových stránkách se pracuje, snad budou plnější, el. žákovská knížka neexistuje, v papírové mají neaktuální záznamy, uvítali bychom, pokud by třídní učitel psal i nějaké postřehy ze třídy, klidně by tam mohlo být uvedeno i co mají za úkol a jakou písemku budou psát nebo na co se připravit - ani nevíme, že jdou do kina nebo na koncert :-(</t>
  </si>
  <si>
    <t>podle hodnot, které prezentují, podle metod, které používají, s ohledem na individualitu dítěte a na doporučení rodičů žáků, kteří už školu navštěvovali</t>
  </si>
  <si>
    <t>doplnit web, možnost si promluvit s třídním učitelem (ne jen jedna hodina týdně, v dobu, kdy se nemůžu uvolnit z práce), lepší organizace schůzek (ale to bude jen jeden konkrétní pedagog, u ostatních tříd to nevidím)</t>
  </si>
  <si>
    <t>myslím, že by školní psycholožka mohla chodit do tříd, pomáhat zlepšovat klima, předcházet nevhodnému chování, tak jak má napsáno na webu, ale skutečnost je jiná, podle mě nechodí do tříd a neřeší tyto věci</t>
  </si>
  <si>
    <t>síť kroužků, družina</t>
  </si>
  <si>
    <t>snaha vést děti příkladem</t>
  </si>
  <si>
    <t>lepší komunikace mezi vedením a pedagogy, pedagogy a rodiči</t>
  </si>
  <si>
    <t>Hejnéhó matematiku</t>
  </si>
  <si>
    <t>ne - nepotřebuji</t>
  </si>
  <si>
    <t>Hejný</t>
  </si>
  <si>
    <t>Mám "normální" dítě</t>
  </si>
  <si>
    <t>Ano - mobily, sociální sitě</t>
  </si>
  <si>
    <t>jsem věřící</t>
  </si>
  <si>
    <t>Vánoční koncert sborů všech ZŠ</t>
  </si>
  <si>
    <t>přátelské atmosféry a chodu družiny</t>
  </si>
  <si>
    <t xml:space="preserve">Hejneho matematika,skupinove vyučování </t>
  </si>
  <si>
    <t>Inspirace pro ostatni</t>
  </si>
  <si>
    <t>Individuální vysvětlení problémů při vyuce</t>
  </si>
  <si>
    <t xml:space="preserve">Celkový přístup </t>
  </si>
  <si>
    <t>Projektové vyučování, matika Hejného, Sfumato, metody kritického myšlení</t>
  </si>
  <si>
    <t>Individuální konzultace</t>
  </si>
  <si>
    <t>Individuálního přístupu, atmosféry, zaměření, kvality ped.</t>
  </si>
  <si>
    <t>Nerespektuje</t>
  </si>
  <si>
    <t>Hejny, splyvave cteni</t>
  </si>
  <si>
    <t>cas</t>
  </si>
  <si>
    <t>rodinny pristup</t>
  </si>
  <si>
    <t>Protože mé dítě bylo vybráno do této skupiny, puč. se mu věnuje v malé skupince dětí. Zábavná forma, smyslulnost, nové výzvy pro děti...</t>
  </si>
  <si>
    <t>Nepotřebovali jsme.</t>
  </si>
  <si>
    <t>Speciální pedagog má v dnešní době, při inkluzi důležitou roli v ZŠ.</t>
  </si>
  <si>
    <t>Žædné.</t>
  </si>
  <si>
    <t>Škola je malá, rodinné, klidné, přátelské prostředí, zajímavá metodika výuky, péče o nadanéděti a děti se speciálními potřebami.</t>
  </si>
  <si>
    <t>Účasti na soutěžích, vystupování pěveckého sboru na kulturních akcích.</t>
  </si>
  <si>
    <t>Přátelského a individuálního přístupu, energického přístupu pedagogických pracovníků, jejich radosti při práci s dětmi, nové nápady ulatňující téměř denodenně.</t>
  </si>
  <si>
    <t>Hejného matematika, praktické vyučování, ...</t>
  </si>
  <si>
    <t>rozvíjí dovednosti</t>
  </si>
  <si>
    <t xml:space="preserve">využili jsme při přechodu na tuto školu </t>
  </si>
  <si>
    <t>vážím si všeho, oceňuji práci s dětmi, kolektiv učitelů</t>
  </si>
  <si>
    <t>Hejnova matematika</t>
  </si>
  <si>
    <t>poradí</t>
  </si>
  <si>
    <t>zatim nepotřebujeme</t>
  </si>
  <si>
    <t>taneční kroužek</t>
  </si>
  <si>
    <t>vše</t>
  </si>
  <si>
    <t>Hejného matematika,metoda čtení Sfumato</t>
  </si>
  <si>
    <t>dcera pěkně zpívá a proto jsme využili možnosti kroužku pěveckého sboru, který je veden vynikající lektorkou</t>
  </si>
  <si>
    <t>v případě nemoci jsem byla jako rodič informována e-mailem o probraném učivu</t>
  </si>
  <si>
    <t>individuální přístup k žákům, dobré reference mezi rodiči</t>
  </si>
  <si>
    <t>zatím nevím, jsme teprve v 1. třídě</t>
  </si>
  <si>
    <t>pěvecké vystoupení školy, adventní koncert, koncert sborů, návštěva jiných škol</t>
  </si>
  <si>
    <t>kladnému přístupu učitelů a pana ředitele k žákům a rodičům</t>
  </si>
  <si>
    <t>uvitali bychom skříňky pro 1 dítě ne ve dvojici</t>
  </si>
  <si>
    <t>nemáme omezení</t>
  </si>
  <si>
    <t>Hejného matematika</t>
  </si>
  <si>
    <t>Aby šly kupředu.</t>
  </si>
  <si>
    <t>Zlepšení ve výuce.</t>
  </si>
  <si>
    <t>Ano. Psychická výpomoc dítěti.</t>
  </si>
  <si>
    <t>Menší počet kroužků ale velmi kvalitních.</t>
  </si>
  <si>
    <t>Komunikace rodičů a učitelů.</t>
  </si>
  <si>
    <t>splývavé čtení, Hejného matematika, vyuka cizích jazyků atd.</t>
  </si>
  <si>
    <t>protože máme takové dítě.</t>
  </si>
  <si>
    <t>Starší dítě se lepe zapojilo do kolektivu.</t>
  </si>
  <si>
    <t xml:space="preserve">Pomohl by nejen dětem, ale i rodičům.
</t>
  </si>
  <si>
    <t>adventí koncerty, ples nejen pro děti, biblické a pěvecké soutěže</t>
  </si>
  <si>
    <t>myslím že dělají na 100%</t>
  </si>
  <si>
    <t>práce učitelů a jejich pomocné ruky.</t>
  </si>
  <si>
    <t>nevaří dietně</t>
  </si>
  <si>
    <t>Bezlepkové stravování</t>
  </si>
  <si>
    <t>informace</t>
  </si>
  <si>
    <t>Školní pěvecký sbor a kapela</t>
  </si>
  <si>
    <t>Rodinné atmosféry</t>
  </si>
  <si>
    <t>Hejného mtematika</t>
  </si>
  <si>
    <t>mé dítě není nadané</t>
  </si>
  <si>
    <t>Ne, už jej myslím máme.</t>
  </si>
  <si>
    <t xml:space="preserve">Jsem spokojena </t>
  </si>
  <si>
    <t xml:space="preserve">Spaní ve škole s knížkou </t>
  </si>
  <si>
    <t>Dle mého názoru se ve škole pokouší o jakousi "školu hrou", "nedrtí" děti na známkách... asi dobře vedi, že učit se jen pro známky je nesmysl. Paní učitelky jsou milé a vstřícné, také ocenuji rodinné prostředí školy s malým počtem žáků a živými zvířátky na chodbě.</t>
  </si>
  <si>
    <t xml:space="preserve">Zapojit se do nějakého zajímavého projektu, aby se škola svou nabídkou odlisila od těch Koprivnickych, třeba využít jen nejake prvky z projektu "Začít spolu" či jiných alternativních směrů </t>
  </si>
  <si>
    <t>Nevím o možnostech.</t>
  </si>
  <si>
    <t>Ostych</t>
  </si>
  <si>
    <t>el.žákovská knížka, lepší aktualizace web.stránek - stránky tříd</t>
  </si>
  <si>
    <t>info zasílané hromadně na email rodičů (funguje jen v některých třídách)</t>
  </si>
  <si>
    <t>Přístup</t>
  </si>
  <si>
    <t>neznám možnosti</t>
  </si>
  <si>
    <t>ostych</t>
  </si>
  <si>
    <t>ano - vzdělávání, předcházení chybám ve výchově</t>
  </si>
  <si>
    <t>lepší aktualizace web.stránek tříd, el.žák.knížka</t>
  </si>
  <si>
    <t>přístup</t>
  </si>
  <si>
    <t>řešení drobných problémů mezi dětmi</t>
  </si>
  <si>
    <t>NE již ve škole zavedeno</t>
  </si>
  <si>
    <t>veškeré sportovní aktivity, spaní ve škole...</t>
  </si>
  <si>
    <t>vstřícnost, pohodu, přátelský přístup</t>
  </si>
  <si>
    <t>Nebyl důvod</t>
  </si>
  <si>
    <t xml:space="preserve">Tvoření s rodiči </t>
  </si>
  <si>
    <t xml:space="preserve">Učitelé, rodinné příjemné prostředí </t>
  </si>
  <si>
    <t>Nepotrebuje pomoci</t>
  </si>
  <si>
    <t>Individuální přístup k zakum, skvělá komunikace s rodiči, rodinná škola, uzasne paní učitelky a paní ředitelka, děti do školy chodi moc rádi</t>
  </si>
  <si>
    <t>doučování dítěte</t>
  </si>
  <si>
    <t>ANO - pro spolužáka ve třídě našeho dítěte</t>
  </si>
  <si>
    <t>sportovní činnosti</t>
  </si>
  <si>
    <t>doučování cizích jazyků</t>
  </si>
  <si>
    <t>Příjenmný personál a jejich aktivita k dětem.</t>
  </si>
  <si>
    <t>potřebuje dietu formou kvalitního jídla, méně slaného, tučného a sladkého</t>
  </si>
  <si>
    <t>Dítě autista, ve škole s asistentem. V pořádku, pouze občasné problémy se spolužáky.</t>
  </si>
  <si>
    <t>Ne, není po potřeba. Spíše by mohl někdo domluvit svým dětem ať se chovají slušně nebo ať si nevšímají dětí s postižením.</t>
  </si>
  <si>
    <t xml:space="preserve">Menší kolektiv ve třídě
</t>
  </si>
  <si>
    <t>Myslím, že otázku agresivity by měli řešit hlavně rodiče svých dětí a ne škola. Ta je od vzdělávání a ne vychovávání.</t>
  </si>
  <si>
    <t>P. ředitelky</t>
  </si>
  <si>
    <t>Komunikace během nemoci</t>
  </si>
  <si>
    <t>Nemám důvod s ním spolupracovat</t>
  </si>
  <si>
    <t>individuálního přístupu a stmelování kolektivu</t>
  </si>
  <si>
    <t>prvky Hejneho matematiky</t>
  </si>
  <si>
    <t>vše je super</t>
  </si>
  <si>
    <t>Noc ve škole</t>
  </si>
  <si>
    <t>Skvělá škola, na učitele se mohu kdykoli obrátit</t>
  </si>
  <si>
    <t>nemám námět na zlepšení</t>
  </si>
  <si>
    <t>nemáme opatření</t>
  </si>
  <si>
    <t>Neumím odpovědět</t>
  </si>
  <si>
    <t>Ne. V případě potřeby si vhodnou pomoc najdu.</t>
  </si>
  <si>
    <t>el. žákovská knížka</t>
  </si>
  <si>
    <t>moderní vybavení</t>
  </si>
  <si>
    <t>Problémové vyučování - doučování, Hejného matematika, interaktivní tabule, jazyková učebna, speciální pedagogika.</t>
  </si>
  <si>
    <t>Škola rodinného typu, menší množství žáků ve třídách, spousta školních aktivit vč. zájmových kroužků.</t>
  </si>
  <si>
    <t>Komunikace v případě potřeby je výborná.</t>
  </si>
  <si>
    <t>ZŠ nabízí různě zaměřené kroužky (od sportovních přes hudební, výtvarné, praktické až po jazyky, logické hry), kde si každé dítě dokáže vybrat. Vyzdvihla bych pestrost aktivit včetně snahu školy zapojit děti do různých soutěží a projektů.</t>
  </si>
  <si>
    <t>ZŠ má dostatečné množství mimoškolních aktivit.</t>
  </si>
  <si>
    <t>Přístup učitelů k žákům, zapojení školy do různých projektů, soutěží, pořádání akcí pro rodiče (žáky), rodiče a žáky, modernizace učeben, vyučovacích pomůcek.</t>
  </si>
  <si>
    <t>Na chodu a provozu školy není potřeba nic zlepšovat. Uvítala bych, ale lepší sportovní zázemí - tělocvična, venkovní cvičiště.</t>
  </si>
  <si>
    <t>Nerelevantní</t>
  </si>
  <si>
    <t>Nocování ve škole, maškarní ples, rozsvěcování vánočního stromu.</t>
  </si>
  <si>
    <t>Práce a přístup všech pedagogů nejen k dětem, ale i k rodičům (max. vstřícnost).</t>
  </si>
  <si>
    <t>Moderní prvky ve výuce, skupinové a problémové vyučování, výuka jazyků.</t>
  </si>
  <si>
    <t>Zavedení el. žákovské knížky.</t>
  </si>
  <si>
    <t>Bylo by fajn si zvolit oběd ze 2 jídel. Elektronicky. Zatím tato možnost není.</t>
  </si>
  <si>
    <t>Nocování ve škole s knížkou, Mikuláš ve škole, Velikonoční dílny.</t>
  </si>
  <si>
    <t>Přístup všech pedagogů k dětem - velmi kladný a k rodičům - naprostá spokojenost.</t>
  </si>
  <si>
    <t>Matematika Hejného (prvky).</t>
  </si>
  <si>
    <t>Lyžařský výcvik, preventivní programy.</t>
  </si>
  <si>
    <t>Pozitivní spolupráce, důvěry a podpory mezi rodičem a pracovníkem školy.</t>
  </si>
  <si>
    <t>Velmi spokojen.</t>
  </si>
  <si>
    <t>Nemáme</t>
  </si>
  <si>
    <t>Práci paní ředitelky I. Bačové.</t>
  </si>
  <si>
    <t>CELKEM</t>
  </si>
  <si>
    <t>Negat</t>
  </si>
  <si>
    <t>Neutra</t>
  </si>
  <si>
    <t xml:space="preserve">Ne </t>
  </si>
  <si>
    <t>Zrušila</t>
  </si>
  <si>
    <t>Ano, ale nejsem</t>
  </si>
  <si>
    <t>Ano, jsem</t>
  </si>
  <si>
    <t>Spokojený</t>
  </si>
  <si>
    <t>Nespokojený</t>
  </si>
  <si>
    <t>Spádovost</t>
  </si>
  <si>
    <t>Zaměření</t>
  </si>
  <si>
    <t xml:space="preserve">Ano </t>
  </si>
  <si>
    <t>Timestamp</t>
  </si>
  <si>
    <t>Vyberte jednu možnost</t>
  </si>
  <si>
    <t xml:space="preserve">Třídí učitel dával materiály k danému dítěti, řešil jeho tempo, schopnosti. Individuální přístup. </t>
  </si>
  <si>
    <t>individuální rodinný přístup</t>
  </si>
  <si>
    <t>Hejného matematika, Sfumato, skupinové vyučování, praktické vyučování, projektové vyučování</t>
  </si>
  <si>
    <t>syn je introvertní</t>
  </si>
  <si>
    <t>Cítila jsem důležitost informovat novou třídní paní učitelku o extrémně introvertní povaze syna a vyslovila obavu o zneužití síly ze stran spolužáků.</t>
  </si>
  <si>
    <t>ano - v každé škole má speciální pedagog své místo.</t>
  </si>
  <si>
    <t>P</t>
  </si>
  <si>
    <t xml:space="preserve">Cítíme, že učitelům na dětech opravdu záleží a mají je rádi. </t>
  </si>
  <si>
    <t>dramatický kroužek</t>
  </si>
  <si>
    <t>Vážím si zájmu o děti, jejich duševní i duchovní rozvoj. Paní učitelka Kupčíková je vzorem učitele a to, co pro děti dělá je hodně nad rámec její práce. Jsme ji vděční  .</t>
  </si>
  <si>
    <t xml:space="preserve">Přivítali bychom možnost slovního hodnocení výchov - výtvarné, hudební, tělesné a větší možnost samostatného výtvarného vyjádření dětí - týká se i keramického kroužku!!! Víme, že situace není jednoduchá, ale někteří učitelé důchodového věku už nemají tolik trpělivosti a zasluhují si užívat si klidu po dlouholeté práci ve školství.  </t>
  </si>
  <si>
    <t>skutečně zdravou stravu</t>
  </si>
  <si>
    <t>nevim o tom</t>
  </si>
  <si>
    <t>většinou nic nevyřeši jak by měli</t>
  </si>
  <si>
    <t>Ano uvítala</t>
  </si>
  <si>
    <t>Byla mi doporučena rodinou</t>
  </si>
  <si>
    <t>Změnit učitele</t>
  </si>
  <si>
    <t>Pana učitele Jiřika a pani Markovou</t>
  </si>
  <si>
    <t xml:space="preserve">Hejneho, </t>
  </si>
  <si>
    <t>Nase deti nejsou v nicem extra nadani</t>
  </si>
  <si>
    <t>Osobni pristup</t>
  </si>
  <si>
    <t>Ano, nas syn to potrebuje</t>
  </si>
  <si>
    <t>Podle dobrych referenci</t>
  </si>
  <si>
    <t>Krouzek hry na kytaru</t>
  </si>
  <si>
    <t>Vseobecne pohybove aktivity</t>
  </si>
  <si>
    <t>Vstricneho chovani pedagogu</t>
  </si>
  <si>
    <t>Moderni vyuka a neco z alternativnich metod vyuky. Cenim i vychovu k lidstvi a pravym zivotnim hodnotam</t>
  </si>
  <si>
    <t>Podporuji to, v cem clovek vynika.</t>
  </si>
  <si>
    <t>Pri jakemkoliv problemu komunikuji otevrene s ucitely a tesi me jejich zajem a nalezeni reseni a udelani co treba.</t>
  </si>
  <si>
    <t>Spokojenost jak to je</t>
  </si>
  <si>
    <t>Aktualni rozvrh noveho skol.roku na web strankach verejne,pokud to neni v rozporu s GDPR nebo skryt pod prihlasov.udaji rodice.</t>
  </si>
  <si>
    <t xml:space="preserve">Skola, ktera se zajima o rozvoj samotneho cloveka a jeho vnitrnich hodnot pro zivot. Mensi rizikovost navykovych latek a sikany, nez na jinych skolach. </t>
  </si>
  <si>
    <t>Spokojena-email, osobne...</t>
  </si>
  <si>
    <t>Spokojena</t>
  </si>
  <si>
    <t>Olympiady, pevecky sbor</t>
  </si>
  <si>
    <t>Keramika je, deti to miluji, ale mozna by se uzivily 2 krouzky, a aby byla i na 2.stupni</t>
  </si>
  <si>
    <t>Lidskeho prijemneho pristupu. Atmosfera skoly. Pokrokovost...</t>
  </si>
  <si>
    <t>Zustat jaci jsou a vzdy je kam smerovat dale a zlepsovat plynule s okolnimi potrebami a pozadavky.</t>
  </si>
  <si>
    <t>Nechodime na obedy, protoze jidlo se dovazi externe a je nedostatecna nabidka vegetarianske stravy. Kdyby mohla skola varit sama, tak nam vychazeli vstric a bylo by vse lepsi.</t>
  </si>
  <si>
    <t>Laktovegetarianska, popr. castecne bezpsenicna</t>
  </si>
  <si>
    <t>Splývavé čtení - Sfumato, Hejného matematika, praktické vyučování, skupinové vyučování</t>
  </si>
  <si>
    <t xml:space="preserve">Zatím nebylo potřeba využívat pomoc </t>
  </si>
  <si>
    <t>Vstřícný přístup jak směrem k dětem, tak také k rodičům - rozhodně doporučuji</t>
  </si>
  <si>
    <t xml:space="preserve">Hejného matematika,metoda čtení Sfumato, </t>
  </si>
  <si>
    <t>Školní povinosti jsou pro syn časově dostačující.</t>
  </si>
  <si>
    <t>V příadě nejasnoustí to řeší dítě přímo s učitelem, neřeší to přes rodiče.</t>
  </si>
  <si>
    <t>Dítě nemá problémy</t>
  </si>
  <si>
    <t>Družina a velký výběr kroužků</t>
  </si>
  <si>
    <t>Přístup pedagogů a zaměstnanců školy.</t>
  </si>
  <si>
    <t>Nic mne nenapadá.</t>
  </si>
  <si>
    <t>dítě má větší motivaci</t>
  </si>
  <si>
    <t>aaa</t>
  </si>
  <si>
    <t>aa</t>
  </si>
  <si>
    <t>rodinné prostředí, přátelskou atmosféru, kvalitu vzdělávání</t>
  </si>
  <si>
    <t>V loňském roce vycházela vstříc. Letos nebere ohledy. Mohla by nabídnout širší výběr.</t>
  </si>
  <si>
    <t>omezení lepkových jídel</t>
  </si>
  <si>
    <t>Skupinové vyučování, projektové dny,Hejného matika,</t>
  </si>
  <si>
    <t>Každé dítě je nadané na něco jiného,ať je to sport či zpěv</t>
  </si>
  <si>
    <t>Dítě se chová jinak doma a je nám ve škole.</t>
  </si>
  <si>
    <t>Ne,myslím že vše je dostačující.</t>
  </si>
  <si>
    <t>Protože je super,chodí tam spoustu známých,školu navštěvovala já i zbytek rodiny.Zname se s učiteli je to taková rodinná škola.Zkratka srdíčkova záležitost.Neumim si představit že by mě děti chodily jinam.</t>
  </si>
  <si>
    <t>Nemám nic co dodat.</t>
  </si>
  <si>
    <t>Vše</t>
  </si>
  <si>
    <t>Hejný, sfumato</t>
  </si>
  <si>
    <t>zatím jsme nevyužili</t>
  </si>
  <si>
    <t>chybí elektronická žákovská knížka</t>
  </si>
  <si>
    <t>staví na křesťanských hodnotách</t>
  </si>
  <si>
    <t xml:space="preserve">Vetsi porci o trosku ..a nabidnou i pro deti ktere maji nejake omezeni alternativu </t>
  </si>
  <si>
    <t xml:space="preserve">Jak kdy..nekdy vubec nemaji cas </t>
  </si>
  <si>
    <t>Spíše vstřícný</t>
  </si>
  <si>
    <t>větší kontrola při oblékání když jdou ven, větší hygiena a dezinfekce hraček</t>
  </si>
  <si>
    <t>hezká zahrada, zdravý jídelníček</t>
  </si>
  <si>
    <t>zlepšit by se mohla čistota hraček a nenechávat v kolektivu nemocné děti</t>
  </si>
  <si>
    <t>používání vlastních hrníčků na pití..nejen dopoledne..ale i odpoledne...stává se že jsou jen 3 skleničky odpoledne...a všechny děti z toho pak pijí...Děkuji</t>
  </si>
  <si>
    <t>odpolední akce pro rodiče s dětmi</t>
  </si>
  <si>
    <t>Nenechavat nemocne deti ve skolce, doplaceji na to ostatni. Pousteni ditete na toaletu, kdyz se spi a ono zrovna potrebuje na zachod. Dohlednout na to, aby slo dite pred spanim curat. Ustrihnout natrhly nehet. Duslednejsi reseni biti deti jinymi detmi ve tride.</t>
  </si>
  <si>
    <t>Dostupnost, dostatecny pobyt venku a na zahrade, dobra vybavenost skolni zahrady, prijemne ucitelky na dni otevrenych dverich.</t>
  </si>
  <si>
    <t>Doporučuji změny</t>
  </si>
  <si>
    <t>IS mi prijde zastaraly, emaily neposilaji, ocenila bych email s programem skolky, kdy pujdou bobovat nebo co si maji donest, pozadavky na rodice psane na nastence psat na pocitaci !!!!!</t>
  </si>
  <si>
    <t>Davaji fotky z MS na rajce.net</t>
  </si>
  <si>
    <t>Pouzivat vice Informacni technologie</t>
  </si>
  <si>
    <t>Nektere deti ublizuji jinym detem</t>
  </si>
  <si>
    <t>Svacinky domu nemazat jen troskou masla ale aspon pomazankou</t>
  </si>
  <si>
    <t>Pokud se nezeptam, prevazne nic o chovani ditete nereknou.</t>
  </si>
  <si>
    <t>Moderní elektronická výuková zařízení.</t>
  </si>
  <si>
    <t>Více ozdobit prostory chodeb a vstupu do MŠ. Rozmanitější tvůrčí činnost s dětmi, rozvoj manuální činnosti dítěte.</t>
  </si>
  <si>
    <t>Více informací na webu, když nechodíme do školy, protože jsou děti nemocné (dovolená), jiné rodinné důvody, pak nevíme, co se děje, jaké akce jsou, co si mají přinést. Pozdě jsme se dozvěděli o lyžování, protože byly děti nemocné. Ale chápeme, že na tyto věci nemají čas, důležitější je čas s dětmi ve školce.</t>
  </si>
  <si>
    <t xml:space="preserve">Paní učitelku Markétku. Náš syn jí má velmi rád. Když pro něj chodím, je vždy milá a vstřícná, usměvavá. Hraje dětem na klavír, je s nimi, věnuje se jim, na rozdíl od některých jiných. </t>
  </si>
  <si>
    <t>Kdyby to bylo možné, více info na webu, třeba i to co si mají donést, kluci nám to neřeknou a když jdu pro ně do jiného oddělení, kde už jsou všichni, tak se to někdy nedozvím včas. Nástěnky jsou super, ale na webu by to bylo úžasné. Ale chápu, že tam nejde dávat každé info.</t>
  </si>
  <si>
    <t>MŠK - MŠ Francouzská, Kopřivnice</t>
  </si>
  <si>
    <t>Spíše negativní</t>
  </si>
  <si>
    <t>Rozhodně větší klid a pochopení ze strany vedoucí učitelky paní Loriczové, potažmo její kolegyně paní Soukalové. Nemají pro děti trpělivost, křičí po nich a děti z  nich nemají respekt, ale strach.</t>
  </si>
  <si>
    <t>Nevážím. Bohužel vnímám dost negativně vedoucí učitelku Lorinczovou a její přístup ve vedení se mi vůbec nelíbí.</t>
  </si>
  <si>
    <t xml:space="preserve">V loňském ročníku chodil se synem chlapec Tadeáš,který měl znaky agresivního chování. Kousal, bil děti a i když byla pozvána psycholožka, navrhla, aby se mu učitelka více věnovala. Což při 27 dětech ve třídě považuji jako výsměch.                     </t>
  </si>
  <si>
    <t>Více koloběžek nebo balonů na školní zahradě. Nevím, zda je to tím, že nejsou k dispozici, ale vedoucí učitelka na zahradu dětem skoro nic  nedává, jen švihadlo.</t>
  </si>
  <si>
    <t>Vstřícnější a hlavně více lidský přístup vedoucí učitelky.</t>
  </si>
  <si>
    <t xml:space="preserve">Jsem matka na mateřské dovolené a z toho důvodu si nechávám dítě častěji doma a beru si jej po obědě domů. Učitelkám se to ale nelíbí a jakmile vybočuju z řady, berou si to osobně. Místo aby uvítaly, že se chci synovi věnovat doma, vyčítají mi, že si nevážím jejich práce a nejsem s nimi spokojená. Nikdy jsem  nic takového nenaznačila, ani neřekla. V  předškolním ročníku jedou tvrdě na přípravu do školy, na můj  vkus až příliš a neuvědomují si, že děti jsou stále ještě v MŠ. Nechodí s nimi na dopolední procházky, ani na zahradu, nezpívají. Podle nich je nutná jen příprava na ZŠ.                             </t>
  </si>
  <si>
    <t>že je malá a všichni se tam znají a snaží se vyznávat stejné hodnoty</t>
  </si>
  <si>
    <t>Hejného mat., splývavé čtení,...</t>
  </si>
  <si>
    <t>Není ve vybraných dětech.</t>
  </si>
  <si>
    <t>Nebylo třeba.</t>
  </si>
  <si>
    <t>Ano, můžou nastat situace, kdy je konzultace na místě.</t>
  </si>
  <si>
    <t>kantorů, přístupu...</t>
  </si>
  <si>
    <t>sfumato, Hejný</t>
  </si>
  <si>
    <t>Pro osobní rozvoj mého dítěte</t>
  </si>
  <si>
    <t>Pro individuální přístup k dítěti s ohledem na jeho silné a slabé stránky. Proto, aby dítě do školy vhodilo rádo.</t>
  </si>
  <si>
    <t xml:space="preserve">Nemám zatím potřebu </t>
  </si>
  <si>
    <t>Vysoké nasazení pedagogů při přípravě dětí na veškeré soutěže. Hezký program při mimoškolních aktivitách.</t>
  </si>
  <si>
    <t>Více sportovních nesoutěžních akcí</t>
  </si>
  <si>
    <t xml:space="preserve">Zájem o dítě, individuální přístup, podpora rodiny, mimoškolní aktivity, přátelské prostředí </t>
  </si>
  <si>
    <t>Hejného matematiku, Sfumato</t>
  </si>
  <si>
    <t>problém se spolužákem</t>
  </si>
  <si>
    <t>ne , v současné době nepotřebuji</t>
  </si>
  <si>
    <t>sbor</t>
  </si>
  <si>
    <t>pozotivní atmosféry, nasazení učitelů</t>
  </si>
  <si>
    <t>problémové, hejného matematika</t>
  </si>
  <si>
    <t>Nedostali jsme doporučení, že bychom měli využít.</t>
  </si>
  <si>
    <t>špatné čtení</t>
  </si>
  <si>
    <t>není potřeba</t>
  </si>
  <si>
    <t>zájem o děti a jejich rozvoj, vstřícnost, domácí prostředí</t>
  </si>
  <si>
    <t>Hejného matematika, praktické vyučování</t>
  </si>
  <si>
    <t>Nevím o takové možnosti</t>
  </si>
  <si>
    <t>Neochota že strany učitele</t>
  </si>
  <si>
    <t>Ano, poruchy pozornosti</t>
  </si>
  <si>
    <t xml:space="preserve">Pokud má dítě poruchy pozornosti, je na učiteli, aby ho zajímavým programem v hodině zaujal. Chápu, že v matematice to dost dobře nejde, ale musí se přesvědčit, že dítě danou látku chápe a dát mu prostor, aby se zeptalo, pokud něčemu nerozumí. Zvlášť, když má vypracovaný plán pedagogicko-psychologické podpory, kde je to napsané. Chce to jen chtít! </t>
  </si>
  <si>
    <t>Elektronická ŽK by byla fajn</t>
  </si>
  <si>
    <t xml:space="preserve">Sportovní a vědomostní soutěže </t>
  </si>
  <si>
    <t>Ruční práce</t>
  </si>
  <si>
    <t xml:space="preserve">Přátelské a kamarádské prostředí, výchovu ke křesťanství, a že většina problémů se dá vyřešit v klidu. </t>
  </si>
  <si>
    <t>Hejného matematika, Sfumato, praktické vyučování, skupinové vyučování, RWCT,Jolly Phonics</t>
  </si>
  <si>
    <t>nemám vysoce nadané dítě</t>
  </si>
  <si>
    <t>mám dítě s dislexií,  ve škole má veškerou pomoc, aby toto znevýhodnění zvládlo</t>
  </si>
  <si>
    <t>máme na škole speciálního pedagoga a spolupracuji s ním</t>
  </si>
  <si>
    <t>individuálního a pozitivního přístupu k dětem, atmosféry školy</t>
  </si>
  <si>
    <t>nemáme nadané dítě</t>
  </si>
  <si>
    <t>pomoc v zlepšování se v tom co mu nejde, individuální přístup</t>
  </si>
  <si>
    <t>Ano pokud bude potřeba</t>
  </si>
  <si>
    <t xml:space="preserve"> prostředí a přístup</t>
  </si>
  <si>
    <t>vyhovuje mi to jak to funguje</t>
  </si>
  <si>
    <t xml:space="preserve">
příjemné prostředí, aktivní přístup učitelů</t>
  </si>
  <si>
    <t>Hejného mat., Sfumato</t>
  </si>
  <si>
    <t>Děti nemají čas, všechny 4 chodí do ZUŠ a 3 závodně plavou. Bydlíme v NJ, ale dceři tato možnost byla nabídnuta.</t>
  </si>
  <si>
    <t>Konzultace ohledně přístupu k dítěti.</t>
  </si>
  <si>
    <t>Ne, nemám potřebu.</t>
  </si>
  <si>
    <t>Stávající vyhovuje.</t>
  </si>
  <si>
    <t xml:space="preserve">Stávající vyhovuje
</t>
  </si>
  <si>
    <t>Sbor, účast na AJ soutěžích.</t>
  </si>
  <si>
    <t>Kladného přístupu všech pedagogů k dětem a rodinnou atmosféru.</t>
  </si>
  <si>
    <t xml:space="preserve">Nejíme maso s výjimkou ryb. Po konzultaci s hlavní vedoucí v jídelně, která pro naši školu vaří,  není možné navýšit možnost každý den zajistit bezmasé jídlo. Navíc osmiletý syn trpí alergií na BKM a tuto dietu jídelna vůbec nenabízí. Dětem musím obědy vozit z domu. Toto je jediné negativum  naší školy! </t>
  </si>
  <si>
    <t>Strava bez masa a strava bez mléčných výrobků pro nemocného syna.</t>
  </si>
  <si>
    <t>skupinové vyučování, Hejného matematiku</t>
  </si>
  <si>
    <t>dítě se nechce účastnit</t>
  </si>
  <si>
    <t>K řešení běžných záležitostí kolektivu dětí.</t>
  </si>
  <si>
    <t xml:space="preserve">zatím jsem nepotřeboval </t>
  </si>
  <si>
    <t>Není co měnit, stávají je zcela vyhovující</t>
  </si>
  <si>
    <t xml:space="preserve">Není nutné vylepšovat. </t>
  </si>
  <si>
    <t>Školní vánoční koncert, akademii dětí</t>
  </si>
  <si>
    <t>Není nutné nic přidávat</t>
  </si>
  <si>
    <t xml:space="preserve">Otevřeného přístupu zaměstnanců školy k žákům a rodičům. </t>
  </si>
  <si>
    <t>Není nutné nic zlepšovat, jsem velmi spokojen s fungováním školy.</t>
  </si>
  <si>
    <t>Hejného matematika,skupinové vyučování</t>
  </si>
  <si>
    <t>K adaptaci dítěte ve škole</t>
  </si>
  <si>
    <t>Individuální přístup k dítěti.</t>
  </si>
  <si>
    <t>Vstřícnost a dobrou komunikaci.</t>
  </si>
  <si>
    <t>skupinové vyučování, Hejný, čtení a psaní ke kritickému myšlení</t>
  </si>
  <si>
    <t>dítě pracuje nadstandardně pro hodiny cizího jazyka</t>
  </si>
  <si>
    <t>je to možnost opravy nepovedené písemky</t>
  </si>
  <si>
    <t>ve škole je speciální pedagog, ale nepotřebujeme jeho pomoc</t>
  </si>
  <si>
    <t>jeden z rodičů je zaměstnancem školy</t>
  </si>
  <si>
    <t>rodiče by se v prvé řadě měli soustředit na výchovu svých dětí a ne na kritiku práce učitelů nebo případnou nespravedlnost</t>
  </si>
  <si>
    <t>systém je dostačující</t>
  </si>
  <si>
    <t>škola poskytuje nadstandardní nabídku různých akcí ve velmi kvalitním provedení</t>
  </si>
  <si>
    <t>Častější a průběžná informovanost rodiče o rozvoji, pokrocích a chování dítěte. Např. osobní karta dítěte, kde by bylo zaznamenáno co díte zvládá, co mu jde, nejde, kterou oblast by měli rodiče s dítětem procvičovat (př. básničky, malování, pohybové dovednosti, ...).</t>
  </si>
  <si>
    <t>Blízko bydliště, hodné paní učitelky, vstřícnost.</t>
  </si>
  <si>
    <t>Spolehlivost a ochota paní učitelek, kuchařek, ...</t>
  </si>
  <si>
    <t>Svačinky odpolední bych dala lepší.</t>
  </si>
  <si>
    <t>Nabylo místo v bližší školce, byla mi přidělena a jsem velmi spokojená.</t>
  </si>
  <si>
    <t>Oddělení pro dvouleté děti.</t>
  </si>
  <si>
    <t>Vedení dětí k samostatnosti (stravování, oblékání). Laskavý přístup pedagogů k dětem.</t>
  </si>
  <si>
    <t>Spokojenost v případě staršího sourozence, který tuto MŠ navštěvoval.</t>
  </si>
  <si>
    <t>Přístup k nejmladším dětem (2,5 +).</t>
  </si>
  <si>
    <t>Zkušenost se staršími sourozenci.</t>
  </si>
  <si>
    <t>Paní učitelky.</t>
  </si>
  <si>
    <t>Nízký věk dítěte, třída pro 2,5 leté.</t>
  </si>
  <si>
    <t>Kapacita.</t>
  </si>
  <si>
    <t>Přístup p. uč. Rozsivkové Dagmar.</t>
  </si>
  <si>
    <t>Milý a vstřícný přístup p. uč. Rozsivková Dagmar.</t>
  </si>
  <si>
    <t>Méně nesmyslné byrokracie -&gt; více času pro děti (za nesmyslnou byrokracii považuji i tento dotazník, který stejně nikdo kompetentní nebude číst).</t>
  </si>
  <si>
    <t>Přístup zaměstnanců k dětem.</t>
  </si>
  <si>
    <t>Nemám výhrady k práci pedagogů, s práci učitelek jsem spokojená.</t>
  </si>
  <si>
    <t>Klidný, empatický, trpělivý přístup II. třídy - u Koblížků.</t>
  </si>
  <si>
    <t>Bez výhrad, jsme spokojeni se skladbou jídelníčku.</t>
  </si>
  <si>
    <t>Doporučuji více aktualizovat webové stránky každé třídy - ve smyslu aktualizací různých aktivit, protože pokud je dítě nemocné a příjde na další týden do školky, tak rodič není informován o tom, zda jdou třeba na výlet nebo mají karneval atd., tudíž není dítě nachystané.</t>
  </si>
  <si>
    <t>Přístup a chování p. učitelek "u Koblížků". Tvořivou práci (kreslení, zpívání,...).</t>
  </si>
  <si>
    <t>Na začátku šk. roku přiřadit jednu značku a už ji poté neměnit.</t>
  </si>
  <si>
    <t>MŠK - MŠ I.Šustaly, Kopřivnice</t>
  </si>
  <si>
    <t>stmelování celého kolektivu</t>
  </si>
  <si>
    <t>blízko bydliště</t>
  </si>
  <si>
    <t>Více akcí pro menší děti</t>
  </si>
  <si>
    <t>dcera si školku při dnech otevřených dveří vybrala sama</t>
  </si>
  <si>
    <t>přehled kulturních akcí oznámit rodičům dopředu</t>
  </si>
  <si>
    <t>možnost bruslení a lyžování malých dětí, pěkný vánoční jarmark a maškarní ples</t>
  </si>
  <si>
    <t>velký</t>
  </si>
  <si>
    <t xml:space="preserve">práce dětí berou učitelky moc přísně, pořád mají nějaký problém a řeší to s rodiči. Jsou to mladé učitelky. Shoduji se na tom i ostatní rodiče dětí. </t>
  </si>
  <si>
    <t xml:space="preserve">Do školky chodili kdysi starší sourozenci.A tehdy to byla vyhlášena školka. </t>
  </si>
  <si>
    <t>střídat paní učitelky u dětí.  každá jiný rok.</t>
  </si>
  <si>
    <t>už jsem psala dříve v dotazníku</t>
  </si>
  <si>
    <t>svačiny po obědě jsou směšné. nezabalené, půl krajíčka chleba, a to si mám dát kde?do ubrousku, který tam je, když to dáte do ubrousku slepí se s pomazánkou, a doma chleba vyhazuji.Hygieně by se to určitě nelíbilo. Nikdy nedoneslo dítě ovoce domů, musí ŠJ plnit spotřební koš, a to že je jablko na talíři ráno. nemůžou plnit.
V jiné školce je ovoce dopoledne denně+ dvakrát týdně dostanou domů.</t>
  </si>
  <si>
    <t>pořád mají učitelky nějaký problém.a mají třídu předškoláků. podotýkám, né ty staršího věku. A nelíbí se mi, že syn je dva roky u předškoláků a učitelky se nemění. A to jejich chování k dětem.</t>
  </si>
  <si>
    <t>angličtinu</t>
  </si>
  <si>
    <t>montessori prvky,  hrací a badatelské koutky, čtvrteční "lesní školku"</t>
  </si>
  <si>
    <t>více bezmasých jídel</t>
  </si>
  <si>
    <t>Víc a aktuálnější informace</t>
  </si>
  <si>
    <t xml:space="preserve">Facebook </t>
  </si>
  <si>
    <t xml:space="preserve">Příjemné vystupování a ochotu pedagogů </t>
  </si>
  <si>
    <t xml:space="preserve">Sympatií zaměstnanců </t>
  </si>
  <si>
    <t xml:space="preserve">Čerstvější zprávy na stránkách </t>
  </si>
  <si>
    <t xml:space="preserve">Přístup k dětem,  rodinná atmosféra </t>
  </si>
  <si>
    <t xml:space="preserve">Rekonstrukce hygienických zařízení </t>
  </si>
  <si>
    <t xml:space="preserve">Neměla jsem potřebu se vyjadřovat k jednání pedagogů. Jsem s nimi  velice spokojená </t>
  </si>
  <si>
    <t>Aktuálnější www.</t>
  </si>
  <si>
    <t xml:space="preserve">Oddělení Pastelky - paní učitelky jsou velice aktivní co se týče pobytu venku, výletů, akcí - různé návštěvy obchodu, fojtství, výlet vlakem. Líbí se mi, že jde o čas aktivně strávený. Nikoli "vypuštění" na zahradu a "dohlížení", aby se dětem něco nestalo. I na zahradě paní učitelky k dětem přistupují aktivně, hrají s nimi hry, vysvětlují co děti vidí kolem sebe. Téma probírané ve školce se prolíná s ostatními činnostmi. Pěkné jsou také akce pro rodiče s dětmi. Každý měsíc se můžeme potkat. Je fajn poznat paní učitelky, prostředí školky, ostatní děti i rodiče. Na toto téma by se dalo psát dlouze, je toho opravdu hodně. </t>
  </si>
  <si>
    <t xml:space="preserve">Muj tatínek tě zabije. Zasype tě hlínou. Snažíme se doma vysvětlit, že sama holčička, co to říká, neví co říká. Řešit s p. učitelkou nemám odvahu. V podobném případě mi bylo sděleno, že za to může naše dítě svou urputností.  Poté jsem cítila jisté "ochladnutí" vůči nám. I teď váhám, zda napsat... </t>
  </si>
  <si>
    <t xml:space="preserve">Rekonstrukce je již naplánovaná, takže nic. </t>
  </si>
  <si>
    <t xml:space="preserve">Tady bych ocenila, že se do školky nenosí sladkosti, když mají děti narozeniny. </t>
  </si>
  <si>
    <t xml:space="preserve">Příjemní, milí </t>
  </si>
  <si>
    <t>Do stejné školky chodili starší sourozenci.</t>
  </si>
  <si>
    <t xml:space="preserve">Kladný vztah pedagogů k dětem, různirodé akce, které jsou připravovány pro děti </t>
  </si>
  <si>
    <t>Bylo místo jsn v této školce, ale jsem naprosto spokojená a ráda, že se dostala dcera do této školky</t>
  </si>
  <si>
    <t>Bydliště</t>
  </si>
  <si>
    <t>Opravit a zmodernizovat třídy, vylepšit venkovní zahradu.</t>
  </si>
  <si>
    <t>Paní učitelky třídy pastelek</t>
  </si>
  <si>
    <t xml:space="preserve">Větší volnost při pohybu ve školní zahradě. </t>
  </si>
  <si>
    <t>Častější nákup metodických hraček.</t>
  </si>
  <si>
    <t>Došlo k přizpůsobení jídelníčku, ovšem očekávala bych nápaditější alternativy namísto použití mléka.</t>
  </si>
  <si>
    <t>Smíšené třídy</t>
  </si>
  <si>
    <t xml:space="preserve">Přístup učitelek k dětem, vstřícná komunikace </t>
  </si>
  <si>
    <t xml:space="preserve">Atmosféra ve školce, osobnist učitelky </t>
  </si>
  <si>
    <t>Chodili sem starší sourozenci</t>
  </si>
  <si>
    <t>MŠ navštěvoval již sourozenec v minulosti byli jsme velmi spokojeni s přístupem paní učitelek i s prostředí - proto jednoznačná volba i u dalšího dítěte.</t>
  </si>
  <si>
    <t>Přístup p. učitelek - vstřícně, hodně, komunikativní, mým dítětem oblíbené.</t>
  </si>
  <si>
    <t>Školku jsem si vybrala pro dobré zkušenosti (starší dcera, která školku navštěvovala). Po zkušenostech s jinou školkou, bych si opět vybrala tuto školku.</t>
  </si>
  <si>
    <t>Vážím si všech zaměstnanců, včetně uklízeček a kuchařek. Všichni jsou usměvaví, obětaví, vstřícní a spolehliví. Líbí se mi vzdělávací  program dětí a směr, kterým děti vedou. Ve školce panuje příjemná, uvolněná a přátelská atmosféra.</t>
  </si>
  <si>
    <t>Jsem spokojená.</t>
  </si>
  <si>
    <t>Tato MŠ mi byla doporučena jinymi rodiči.</t>
  </si>
  <si>
    <t>Více info přes internet.</t>
  </si>
  <si>
    <t>Všechny zaměstnance v této MŠ.</t>
  </si>
  <si>
    <t>Jídlo v MŠ je velice chutné. Naše děti si jídlo chválí.</t>
  </si>
  <si>
    <t>Učitelé jsou milí a vždy pomohou, když je nějaký problém.</t>
  </si>
  <si>
    <t>Živé zvířátko.</t>
  </si>
  <si>
    <t>Někdy je ve školce zima.</t>
  </si>
  <si>
    <t>Luštěninové kaše bez pečiva mi přijdou opravdu nevyhovující. Nelíbí se mi, že dítě si může přidat (hlavní jídlo) jen při snězení celé polévky.</t>
  </si>
  <si>
    <t>Jednání pedagogů je vždy podle nálady, ne vždy je dobrá.</t>
  </si>
  <si>
    <t>Kolektiv kamarádů.</t>
  </si>
  <si>
    <t>Více aktuálních informací dostupných online. Potřebné věci na webu - seznam hygienických potřeb, seznam kroužků, upozornění na výlety, ...</t>
  </si>
  <si>
    <t>Profesionální a zároveň lidský přístup. Podpora vyjadřování emocí dětí. Utužování vztahů s rodiči a kamarády. Skvělá komunikace, otevřenost k připomínkám.</t>
  </si>
  <si>
    <t>Paní učitelky vždy vyslechnou, pořadí, podporují náš vztah s dítětem, jsou velmi milé k ostatním členům rodiny, vyzývají nás, ať ve školce klidně zůstaneme déle a prohrajeme si s dětmi. Vše je komunikováno mile a srozumitelně.</t>
  </si>
  <si>
    <t>Facebookové stránky, kde by mohla probíhat aktuální komunikace s učiteli o tom, jak se vede dítěti, když na to v MŠ není čas.</t>
  </si>
  <si>
    <t>Všechny zaměstnance, zejména vedoucí učitelku p. Mikovou jak vede MŠ, jde s dobou a neustále se snaží, aby se děti měly v MŠ dobře a zábavně.</t>
  </si>
  <si>
    <t>Společnou místnost pro setkávání rodičů, tělocvičnu.</t>
  </si>
  <si>
    <t>Revitalizaci některých prvků na zahradě.</t>
  </si>
  <si>
    <t>Bio potraviny, zejména mléko, maso, lokální potraviny, vhodně upravené luštěniny (luštěniny v pondělí mi nepřijde jako správně upravené jídlo).</t>
  </si>
  <si>
    <t xml:space="preserve">Vztah učitele k dětem, pestrost programů, odpolední akce pro rodiče, vybavenost MŠ a vkusné prostředí (nepřeplácané). </t>
  </si>
  <si>
    <t>Používat více zeleniny (sezonní), v zimě např. dušenou či pečenou kořenovou zeleninu jako přílohu, méně masa, omáčky zahušťovat zeleninou, zeleninové krémové polévky (děti tak sní zeleniny mnohem více, když nevidí kusy).</t>
  </si>
  <si>
    <t>Smíšené třídy.</t>
  </si>
  <si>
    <t>Paní učitelka Silva - člověk na správném místě je škoda, že je jen záskok za mateřskou.</t>
  </si>
  <si>
    <t>Delší otevírací dobu 16:30 - 17:00.</t>
  </si>
  <si>
    <t>Čistota!</t>
  </si>
  <si>
    <t>Mnoho kurzů/kroužků (brusle, angličtina, plavání, lyže) a mimoškolní aktivity pro rodiče.</t>
  </si>
  <si>
    <t>Ochotní uvařit zvlášť podle potřeb.</t>
  </si>
  <si>
    <t>Vždy odpoví, když něco potřebuji znát.</t>
  </si>
  <si>
    <t>Zjišťovali jsme si reference, známost hlavní paní učitelky, po cestě do práce, blízko práce a bydliště prarodičů.</t>
  </si>
  <si>
    <t xml:space="preserve">Pořádání odpoledních akcí za účelem stmelení rodin mezi sebou. </t>
  </si>
  <si>
    <t>Přátelské, ochota komunikovat, řešit problémy.</t>
  </si>
  <si>
    <t>Vážím si především práce paní Soni Mikové, která má vynikající přístup k dětem, výborné a originální nápady. Také paní učitelka Sylva je pro děti naprostým magnetem - září láskou k dětem a úsměvem vždy potěší i rodiče.</t>
  </si>
  <si>
    <t>Trpělivost, naslouchání.</t>
  </si>
  <si>
    <t>Zaměření školy, Jiný důvod</t>
  </si>
  <si>
    <t>Veřejné mínění - pozitivní.</t>
  </si>
  <si>
    <t>Fotografie aktuálních dětí doplnit na nástěnku. Děkuji.</t>
  </si>
  <si>
    <t>Skvělý adaptační program, pozornost, naslouchání dětem, veselý - pozitivní přístup, kolektivnost, akce školy.</t>
  </si>
  <si>
    <t>Tématické hraní např. hry na pohádky - Blesk McQueen, Frozen - moderněji.</t>
  </si>
  <si>
    <t>Přebírání hraček násilně, utlačování slabšího.</t>
  </si>
  <si>
    <t>Nové hračky na zahradu, ve školce jsou top.</t>
  </si>
  <si>
    <t>Velmi působivé a lákavé prostředí - interaktivní, spokojenost.</t>
  </si>
  <si>
    <t>Zařaďte prosím i rohlíky, housky i kdyby z tmavého pečiva - problém s chleby - málo jíme. Děkuji.</t>
  </si>
  <si>
    <t>Tázáním se, upozorňování v případě potřeby.</t>
  </si>
  <si>
    <t>MŠK - MŠ Jeřabinka, Kopřivnice</t>
  </si>
  <si>
    <t>dobrá pověst MŠ</t>
  </si>
  <si>
    <t>radikální změnu architektury webových stránek</t>
  </si>
  <si>
    <t>pozitivní přístup a nedstandardní kreativuku a aktivitu týma zaměstnanců MŠ</t>
  </si>
  <si>
    <t xml:space="preserve">Jsme spokojeni a žádné změny nejsou potřeba. </t>
  </si>
  <si>
    <t>Adaptační program, grafomotorický kurz a vstřícnost všech zaměstnanců.</t>
  </si>
  <si>
    <t>Pohodová a klidná atmosféra</t>
  </si>
  <si>
    <t>Větší prostory herny, šatny ( bohužel stávající budova toto neumožňuje)</t>
  </si>
  <si>
    <t>Za bývalé pí. kuchařky byla strava a skladba jídelníčku dle mého názoru lepší a pestřejší.</t>
  </si>
  <si>
    <t>Spádovosti, Zaměření školy</t>
  </si>
  <si>
    <t>renomé školky</t>
  </si>
  <si>
    <t>bohaté tvoření, vstřícnost a pozitivní přístup paní učitelek</t>
  </si>
  <si>
    <t>Mezi detmi, mimo zrak ucitelek, s omluvami “rebela”</t>
  </si>
  <si>
    <t>Individuální přístup k dětem.</t>
  </si>
  <si>
    <t>Uvitala bych partnerskou komunikaci s mym ditetem, podporu at sve obtize kazde dite resi samo. K preechozimu bodu: nase ms hlasa moderni prvky vyuky, v praxi ale casto jsou pouzity velmi spatne; stejne jako ucast rodice ve vyuce "je umoznena", kdyz jsem mela zajem do vyuky chodit, potkala jsem se silnym odporem - ted uz se bojim se zeptat...</t>
  </si>
  <si>
    <t xml:space="preserve">Mela jsem za to, ze skolka je otevrena ke komunikaci a reseni </t>
  </si>
  <si>
    <t>Vazim si moznosti rici, co me trapi.</t>
  </si>
  <si>
    <t xml:space="preserve">Potrebovala bych nejen rici, co me trapi, ale citit I pochopeni, duveru a snahu dane tema vyresit. </t>
  </si>
  <si>
    <t>Ocenila bych uvazovat nad nutnosti "odmen" v podobe bonbonu, a to zejmena z psychologickeho hlediska. Narozeniny a svatky bych uvitala oslavit vice "zdrave" a vedla bych k tomu rodice. Pokud skolka uci deti stravovaci navyky, proc jsou nabizeny mekke ci jakekoliv sladkosti (mekke bonbony atd..). Pojdme deti, rodice I ucitele obohatit o zdravejsi "mlsani"...a rozhodne ne jako zdroj manipulace - odmenu!!!</t>
  </si>
  <si>
    <t>Od zari jsem nedostala zadnou zpetnou vazbu na zivot meho ditete v ms.</t>
  </si>
  <si>
    <t>jsem spokojená</t>
  </si>
  <si>
    <t>d</t>
  </si>
  <si>
    <t>individuální přístup, práce ve skupinkách, adaptační program, dobrá jídelna</t>
  </si>
  <si>
    <t>chlapeckou dílnu - ponk...</t>
  </si>
  <si>
    <t>větší prostory</t>
  </si>
  <si>
    <t>akceptováno</t>
  </si>
  <si>
    <t>NEMÁM NÁVRH</t>
  </si>
  <si>
    <t>adaptační program</t>
  </si>
  <si>
    <t>přístup zaměstnanců MŠ k dětem</t>
  </si>
  <si>
    <t>MŠK - MŠ Lubina, Kopřivnice</t>
  </si>
  <si>
    <t>Výborná školka ,vstřícný personál.Měli jsme díte i v jiné Mš Krátká -a tam katastrofa přístupu p.učitelky !</t>
  </si>
  <si>
    <t xml:space="preserve">OTEVŘENÍ ŠKOLKY JIŽ V 6,00 HOD  </t>
  </si>
  <si>
    <t>Vše v pořádku.Nemám výhrady ani připomínky.</t>
  </si>
  <si>
    <t>Pozitivni přístup k inkluzi</t>
  </si>
  <si>
    <t xml:space="preserve">Přátelská atmosféra, skvělá komunikace. </t>
  </si>
  <si>
    <t>Aby byli přísnější a důslednější na děti v tom, co mohou, jak se chovat nesmí atd.</t>
  </si>
  <si>
    <t>Chování některých dětí vůči slabším.</t>
  </si>
  <si>
    <t>Jsem spokojená</t>
  </si>
  <si>
    <t>spokojenost s tím co je</t>
  </si>
  <si>
    <t>domací ,pohodové prosředí</t>
  </si>
  <si>
    <t>spokojenost jak to je</t>
  </si>
  <si>
    <t>spokojenost</t>
  </si>
  <si>
    <t>dostačující</t>
  </si>
  <si>
    <t>nemám další potřeby, učitelky pracují zodpovědně a jsou milé</t>
  </si>
  <si>
    <t>nemám potřebu nic měnit</t>
  </si>
  <si>
    <t xml:space="preserve">spousta akcí, sportovních aktivit </t>
  </si>
  <si>
    <t>zabezpečení většího počtu učitelek - alespoň na každé třídě 2</t>
  </si>
  <si>
    <t>nové šatní skříňky, lehátka pro mladší děti, které jsou ještě původní, jinak jsme spokojeni</t>
  </si>
  <si>
    <t>je tu prima, líbí se nám tady</t>
  </si>
  <si>
    <t>snaží se najít nějaké schůdné řešení a vyjít vstříc</t>
  </si>
  <si>
    <t>jsem spokojena</t>
  </si>
  <si>
    <t xml:space="preserve">Nevím </t>
  </si>
  <si>
    <t xml:space="preserve">Dobrá komunikace, pěkné prostředí </t>
  </si>
  <si>
    <t xml:space="preserve">Spokojenost </t>
  </si>
  <si>
    <t>Vyhovuje mi stávající systém, vše vím...</t>
  </si>
  <si>
    <t xml:space="preserve">Děti školku milují, to mluví za vše... </t>
  </si>
  <si>
    <t xml:space="preserve">Konkrétní děti, které zlobí pravidelně (žduchání, apod.). </t>
  </si>
  <si>
    <t>Bezpečnostní zábrany na schodiště.</t>
  </si>
  <si>
    <t>Vše je krásné, vyzdobené, ale staré. Školka by si zasloužila celkovou revitalizaci...</t>
  </si>
  <si>
    <t>Jsou to skvělé ženské, od kuchařky po vedoucí učitelku :-) Jsem šťastná, že můžu mít děti zrovna tady.</t>
  </si>
  <si>
    <t>Ve školce jsou ty nejlepší učitelky jaké si jen můžeme přát !!!</t>
  </si>
  <si>
    <t>Vždy se vše dovím přes email, lístečky, nástěnky.</t>
  </si>
  <si>
    <t xml:space="preserve">Aktivní přístup učitelek ke vzdělávání dětí, učení samostatnosti dětí  a ke sportu. </t>
  </si>
  <si>
    <t xml:space="preserve">Další učitelku navíc. </t>
  </si>
  <si>
    <t>Jsem velice spokojená.</t>
  </si>
  <si>
    <t xml:space="preserve">nejlepší školka </t>
  </si>
  <si>
    <t>Zapojit do výuky nebo do jednoho vyučovacích dne i rodiče. 1x, 2x za rok udělat program pro děti s rodiči.</t>
  </si>
  <si>
    <t xml:space="preserve">Informace na internetové stránce  jsou velmi pozdě nebo někdy vůbec. Před dotaznikem vše rychle doplněno. Často doplněny i s měsíčním zpožděním.  Facebook není nebo o něm nevím. Nástěnka relativně funguje(určitě by šla vylepšit) Program pro děti chodí emailem celkem pravidelně. Uvítal bych více možností elektronické možnosti například podívat se na fotky na přes internet, jak se dítě ve školce během dne baví aspoň fotky z akcí které děti během roku mají. </t>
  </si>
  <si>
    <t xml:space="preserve">Skvělá paní ředitelka.
Přístup paní učitelky u Skřivánků. U vrabčáku je to dost horší. 
Prostředí, venkovní hřiště.
Bohaté zkušenosti s dětmi. 
Skvělý program. 
Bruslení, plavání, lyžování, divadlo. Dítě je vždy nadšené </t>
  </si>
  <si>
    <t xml:space="preserve">Přístup do školky. V době kdy dítě vedeme do školy nebo pro něj jdeme je školka přístupná všem. Může kdokoliv přijít a vzít si věci ze šaten. Není školka dostatečně zabezpečena v tomto čase proti krádeži. Děti nemají zrovna levné věci. Například vstup na, čipové karty. 
Byla by i pěkná nová fasáda na budově školky. </t>
  </si>
  <si>
    <t xml:space="preserve">Vždy je prostor na lepší vybavení, vše podle financí. Ale modernizace obložení, světla, nové stylové stoly, židle, skříně poličky, postýlky a další vždy je prostor pro nové a pěknější. Ale celkově jsem se vzhledem spokojen. Vždy přibyly nové hračky a jde vidět, že pokud jsou finance rádi je investují do nových hraček.
Rozmanitost hraček je opravdu velká. Vše funkční a v perfektním stavu. Paní učitelky se dobře starají. </t>
  </si>
  <si>
    <t xml:space="preserve">Dobře rozdělený prostor na hraní, odpočinkový prostor i jídelna. Trošku mám jen strach u malých dětí v nižším stupni, jak chodí na záchod a umýt si ruce, že chodí kolem schodů, aby někdo někdy nespadl že schodů dolů. </t>
  </si>
  <si>
    <t xml:space="preserve">Žádné. Stravování naprosto úžasné. Dítě si jídlo chválí. A vždy to nádherně voní, už ráno při příchodu do školky. 
Možná bych uvítal venkovní posezení, které by bylo kryté proti sluníčku a je dost vzdálené od kuchyně.  Ale to jsou jen drobnosti. V kuchyni se vaří skvělé. Jídla jsou velmi rozmanitá nic se často neopakuje. </t>
  </si>
  <si>
    <t>Doučování cizích jazyků</t>
  </si>
  <si>
    <t>Kvalitní přístup některých pedagogů k výuce a žákům</t>
  </si>
  <si>
    <t>nedůvěra</t>
  </si>
  <si>
    <t>poloha školy</t>
  </si>
  <si>
    <t>školní sbor, keramika, sportovní soutěže</t>
  </si>
  <si>
    <t>všech pedagogů, co svou práci mají rádi</t>
  </si>
  <si>
    <t>dítě máme nadané avšak školu to nezajímá, kromě uvolňování z výuky</t>
  </si>
  <si>
    <t>dítě má individuální plán</t>
  </si>
  <si>
    <t>ano, ke správnému nastavení individuálního plánu</t>
  </si>
  <si>
    <t>správné nastavení individuálního plánu, spolupráce s námi o písemných pracech a zkoušení ap.</t>
  </si>
  <si>
    <t>škola má klasickou žákovskou knížku a notýsek</t>
  </si>
  <si>
    <t>bezbariérovost</t>
  </si>
  <si>
    <t>paní učitelky D.Galové</t>
  </si>
  <si>
    <t>nekompetentnost a duševní stav učitelky Mertové</t>
  </si>
  <si>
    <t>ne, nemá doporučení z poradny</t>
  </si>
  <si>
    <t>zavézt elektronickou žk</t>
  </si>
  <si>
    <t>učitelé bez politických funkcí nebo zástup za polit.funkci</t>
  </si>
  <si>
    <t xml:space="preserve">agresivní autisté by měli být pod dozorem, aby neohrožovali a nenapadali zdravé žáky </t>
  </si>
  <si>
    <t>pohybové hry</t>
  </si>
  <si>
    <t>více sportovního vyžití</t>
  </si>
  <si>
    <t>nachází se v centru města, blízko do knihovny</t>
  </si>
  <si>
    <t>zavedení elektr. žk a aby učitelé komunikovali s rodiči alespoň emailem</t>
  </si>
  <si>
    <t>nemám nadprůměrně inteligentí dítě :-)</t>
  </si>
  <si>
    <t>nevyužila</t>
  </si>
  <si>
    <t>nepotřebuji</t>
  </si>
  <si>
    <t>zavést el. žákovskou knížku</t>
  </si>
  <si>
    <t xml:space="preserve">přístup NĚKTERÝCH učitelů </t>
  </si>
  <si>
    <t>vybudovat uzamčený prostor pro úschovu kol dětí</t>
  </si>
  <si>
    <t xml:space="preserve">Je to vhodné </t>
  </si>
  <si>
    <t xml:space="preserve">Dítě to potřebovalo </t>
  </si>
  <si>
    <t>Komunikace</t>
  </si>
  <si>
    <t>dítě není nadané</t>
  </si>
  <si>
    <t>není realna</t>
  </si>
  <si>
    <t>ne  nepomohl by dané situaci</t>
  </si>
  <si>
    <t>normální škola</t>
  </si>
  <si>
    <t>nadostali jsme nabidku(syn cte od 5 let,pocita a hraje na hudebni nastroje)</t>
  </si>
  <si>
    <t>deti se uci, nedelaji zbytecne projektove dny</t>
  </si>
  <si>
    <t>alergie na lepek a mleko-pani kucharky ohrivaji synovy obedy(skolni muze 2x do mesice)</t>
  </si>
  <si>
    <t>bezlekove a bezmlecne jidla</t>
  </si>
  <si>
    <t>nevíme o tom, že by se s nadanými dětmi pracovalo</t>
  </si>
  <si>
    <t>nemáme důvěru v třídní učitelku</t>
  </si>
  <si>
    <t>ano, dohlížel/a by na dodržování doporučení z pedagogicko psychologické poradny</t>
  </si>
  <si>
    <t>větší informovanost učitelů o speciálních poruchách, snaha učit se, jak podpořit takové dítě</t>
  </si>
  <si>
    <t>elektronická žákovská knížka, webové stránky tříd</t>
  </si>
  <si>
    <t>nás rodičů se nikdo neptá, jak jsme spokojení s výukou, učiteli, stravou...</t>
  </si>
  <si>
    <t xml:space="preserve">zapojení rodičů, větší informovanost, </t>
  </si>
  <si>
    <t>raději nic</t>
  </si>
  <si>
    <t>nic, pouze to, že je docela blízko</t>
  </si>
  <si>
    <t>poslat některé učitelé na školení, aby se: a)  naučili moderně učit, b) aby se nepovyšovali nad rodiče, c) zlepšit webové stránky školy d) elektr.ŽK</t>
  </si>
  <si>
    <t>bylo nám sděleno, že na to nemají podmínky a nehodlají je ani vytvářet</t>
  </si>
  <si>
    <t>celiakie, vegetariánská strava</t>
  </si>
  <si>
    <t xml:space="preserve">nevyužili jsme 
</t>
  </si>
  <si>
    <t xml:space="preserve">učitele </t>
  </si>
  <si>
    <t>protože učí většinou učitelé, kteří zřejmě nemají rádi děti</t>
  </si>
  <si>
    <t xml:space="preserve">chybí mi zcela individuální přístup k dětem, </t>
  </si>
  <si>
    <t>Ano.Všichni pedagogové by již v roce 2019 měli umět pracovat s dětmi, které prožili v dětství trauma, s dětmi, které prožili citovou deprivaci a s dětmi, které mají poruchy citové pouto. Tato znalost  mi  u pedagogů neustále chybí, neboť důsledky těchto poruch nejsou tak viditelné, jako u dětí se zdravotním handicapem a pedagogové je neustále zaměňují s poruchami chování.</t>
  </si>
  <si>
    <t>elektronická žákovská knížka, přehlednější webové stránky</t>
  </si>
  <si>
    <t>cílené preventivní programy</t>
  </si>
  <si>
    <t>Dostačující, pokud má nějaký problém</t>
  </si>
  <si>
    <t>Informační systém vyhovuje ale pokud se učitelka splete nebo zapomene napsat úkol tak stejně se to pak objeví v ZS že je zapomenutý, nemluvím o tom že v prvních ročnících neprobíhá žádná kontrola v deníčku dětí co vlastně vůbec píší</t>
  </si>
  <si>
    <t>Vstřícnost, rozmanitý program, mimo školkové aktivity.</t>
  </si>
  <si>
    <t>Děkujeme paní kuchařce za rozmanité a chutné jídlo.</t>
  </si>
  <si>
    <t>Jsme spokojeni a dítě taky.</t>
  </si>
  <si>
    <t>Rodinný přístup.</t>
  </si>
  <si>
    <t>Pečlivou a tvůrčí práci s dětmi, spousta aktivit pro děti a zábavních programů. Každodenní pobyt venku.</t>
  </si>
  <si>
    <t>Vadí mi každodenní maso v jídelníčku, myslím že max. 3x týdně by bylo dostačující. Méně omáček, více zeleninových jídel.</t>
  </si>
  <si>
    <t>MŠK - MŠ Mniší, Kopřivnice</t>
  </si>
  <si>
    <t>Větší příprava na školu</t>
  </si>
  <si>
    <t>Větší anonymita</t>
  </si>
  <si>
    <t xml:space="preserve">Emailová komunikace-co nás čeká atd.. </t>
  </si>
  <si>
    <t>Pozitivní přístup k dětem,supr kolektiv pedagogů</t>
  </si>
  <si>
    <t>Nic,funguje dobře</t>
  </si>
  <si>
    <t>Kousající a agresivní dítě</t>
  </si>
  <si>
    <t>Pc,více kreativních pomůcek,přírodovědnou učebnu</t>
  </si>
  <si>
    <t>Více domácích produktů</t>
  </si>
  <si>
    <t>Více se dětem věnovat.nenechat jim jen volnou zábavu. Více se snažit zapojovat je do výtvarných činností. Více jim hrou přibližovat svět co mají okolo sebe.</t>
  </si>
  <si>
    <t>Webové stránky jsou nedostačující. Informace jsou pouze přímo ve školce.</t>
  </si>
  <si>
    <t>Vedoucí učitelka je vynikající. Hřiště krásné.</t>
  </si>
  <si>
    <t>Lepší komunikace v celém týmu. Je cítit napětí nesoudržnost. Učitelky na děti mají nijaký vliv. Spíše hlídací paní.</t>
  </si>
  <si>
    <t>Bitky kluků, strkání.</t>
  </si>
  <si>
    <t>Dřevěné hračky, figurky různé, plyšové hračky, pěnové Kostky....</t>
  </si>
  <si>
    <t>Více logopedické péče.</t>
  </si>
  <si>
    <t>Velmi dobré sportovní aktivity.</t>
  </si>
  <si>
    <t xml:space="preserve">Jedno z dětí fyzicky napadá ostatní děti a učitelé nemají pravomoc zasahovat v těchto situacích. Personál si neví rady. Dlouhodobé řešení takové situace. </t>
  </si>
  <si>
    <t>zástěny mezi jednotlivými toaletami WC</t>
  </si>
  <si>
    <t>jídlo je slané, např. nivová pomazánka, guláš a další těžká jídla jsou pro tříleté děti nevhodná atd.</t>
  </si>
  <si>
    <t>logopedická péče</t>
  </si>
  <si>
    <t>velmi dobré sportovní aktivity</t>
  </si>
  <si>
    <t>Školku navštěvují agresivní děti, se kterými má personál problém pracovat. Tyto děti fyzicky útočí na ostatní. Nyní již situace částečně stabilní, ale počátkem školního roku byla situace velmi neuspokojivá. S daným agresorem nebyl schopen nikdo nic udělat.</t>
  </si>
  <si>
    <t>přepážky mezi WC -</t>
  </si>
  <si>
    <t>jídlo slané, někdy nevhodné pro malé děti - guláš, nivová pomazánka atd.</t>
  </si>
  <si>
    <t xml:space="preserve">Dlouhodobě mám problém s tím, že děti ze školek v Kopřivnici měly zakázáno splachovat WC z důvodu úspor vody. Děti si tento základní návyk neosvojily a mnoho následujících let toto jako rodiče nejsme schopni zlomit. Vnímáme díky starším sourozencům, kteří školku navštěvovaly dříve a dodnes bojujeme s tím, že se již ve školce odnaučily, či nenaučily splachovat WC. </t>
  </si>
  <si>
    <t>vesnice, pobyt na čerstvém vzduchu, malá školka</t>
  </si>
  <si>
    <t>rodinné prostředí</t>
  </si>
  <si>
    <t>Jsem velmi spokojená.</t>
  </si>
  <si>
    <t>Pro rodiče je pořádáno dost akcí s dětmi.</t>
  </si>
  <si>
    <t>MŠK - MŠ Pionýrská, Kopřivnice</t>
  </si>
  <si>
    <t xml:space="preserve">Příjemné prostředí, pěkná zahrada, vynikající a sympatické učitelky </t>
  </si>
  <si>
    <t xml:space="preserve">Přátelské prostředí, díky kterému se syn mamanek velmi rychle adaptoval ve školce. </t>
  </si>
  <si>
    <t xml:space="preserve">Možná skříňky v šatnách bych opravila a zkrášlila, ale neberu jako markantní problém. </t>
  </si>
  <si>
    <t xml:space="preserve">Učitelka vždy vše řeší s úsměvem, korektně a taktně. Perfektní jednání. </t>
  </si>
  <si>
    <t>Starší sourozenec MŠ navštěvoval z důvodu ortoopického pracoviště. Za starším sourozencem nastoupil i mladší syn.</t>
  </si>
  <si>
    <t xml:space="preserve">Referencí o škole </t>
  </si>
  <si>
    <t xml:space="preserve">Práci učitelek směrem ke všem dětem a jejich rodičům. Snahu o změny a inovaci vzdělávání.  </t>
  </si>
  <si>
    <t>Modernizaci vybavení - nábytek, apod.</t>
  </si>
  <si>
    <t xml:space="preserve">Velmi dobře </t>
  </si>
  <si>
    <t xml:space="preserve">Výborné </t>
  </si>
  <si>
    <t xml:space="preserve">Větší pozornost kde se děti pohybují </t>
  </si>
  <si>
    <t>Email, pokud je dítě nemocne, přehled akci</t>
  </si>
  <si>
    <t>Boj děti s urazem</t>
  </si>
  <si>
    <t>Vice využití zahrady</t>
  </si>
  <si>
    <t>Na webove stránce školky jsou pozdě vkládány informace o akcích školky.Je-li dítě nemocné je problém dozvědět se, zda se koná nějaká akce.</t>
  </si>
  <si>
    <t>Modernější vybavení(skřínky)školky</t>
  </si>
  <si>
    <t>Prostredi a personal</t>
  </si>
  <si>
    <t>Nove loznice(postylky)</t>
  </si>
  <si>
    <t>Nove postele</t>
  </si>
  <si>
    <t>Méně novinek a více volného času dětem, učit se budou ve škole.. Předškolní děti už nespí a nutit je není zrovná vhodná metoda.</t>
  </si>
  <si>
    <t>Dítě nosí brýle</t>
  </si>
  <si>
    <t>Akltualizovat častěji informace co děti dělaly, následně kalendář akcí - vymazat rok staré informace.</t>
  </si>
  <si>
    <t>Přístup k dětem učitelek v oddělení Medvídci (dcera tam chodila vloni)</t>
  </si>
  <si>
    <t xml:space="preserve">Včerejší informace </t>
  </si>
  <si>
    <t xml:space="preserve">Větší a včasnou informovanost rodičů </t>
  </si>
  <si>
    <t>Větší informovanost o plánech školky více informací pro rodiče předškoláka.</t>
  </si>
  <si>
    <t>Problém vnímáme konkrétně ve třídě do které naše dítě chodí, tedy u předškoláků. Postrádáme vlídnost a pochopení, především u vedoucí učitelky jde spíše o odtažitost. Podotýkáme, že pokud dítě bylo  v jiných letech v jiných třídách či je během roku s jinými pedagogy, vše je v pořádku. Uvítali bychom osobnější přístup, větší zájem i komunikaci a společné prožívání - děti jsou často předávány do jiných tříd či je hlídá pouze asistent, který s nimi dokonce chodí i sám na procházky. Pedagoga zajímá více papírování než děti.</t>
  </si>
  <si>
    <t>K vysvětlení učiva, abych to mohla předat dítěti.</t>
  </si>
  <si>
    <t>Ano, dítě s ADHD+ porucha chování a soustředění</t>
  </si>
  <si>
    <t>Přijmout doporučení z PPP a ne to rezolutně odmítat a kritizovat</t>
  </si>
  <si>
    <t>Více ho využívat</t>
  </si>
  <si>
    <t>Začít už u prvňáčků</t>
  </si>
  <si>
    <t>Např. účast na Helpikovu poháru, vánoční jarmark, vystupování školním sboru</t>
  </si>
  <si>
    <t>Rodinné prostředí</t>
  </si>
  <si>
    <t>Nijak, dítě muselo přestat chodit na obědy</t>
  </si>
  <si>
    <t>Jídlo bez mléčné bílkoviny</t>
  </si>
  <si>
    <t>genetická metoda čtení</t>
  </si>
  <si>
    <t>nemám nadané děti</t>
  </si>
  <si>
    <t>máme VPCH, doporučení PPP</t>
  </si>
  <si>
    <t>ANO - s ohledem na doporučení PPP</t>
  </si>
  <si>
    <t>méně žáků ve třídě, ve třídě je více dětí s poruchou pozornosti a učitelka nemá čas se jim věnovat</t>
  </si>
  <si>
    <t>web stránky školy nejsou aktuální, stránky tříd nefungují</t>
  </si>
  <si>
    <t>vylepšit webové stránky, vybavit učitelé PC případně notebooky ať není 1 PC na hodně učitelů, aby mohli psát info na web stránky, případně rovnou do aplikace bakaláři</t>
  </si>
  <si>
    <t xml:space="preserve">dělat školení či konzultace s PČR apod. </t>
  </si>
  <si>
    <t>atletika, házení, sbor, keramika</t>
  </si>
  <si>
    <t>propojení s atletickým klubem a pořádání těchto společných akcí</t>
  </si>
  <si>
    <t>Škola práci s nadanými nepodporuje. Neplní ani na 100% doporučení PPP.</t>
  </si>
  <si>
    <t>Hodinu pedagogické péče navíc dle doporučení PPP</t>
  </si>
  <si>
    <t xml:space="preserve">Ano, jako potřebnou podporu pro vzdělávání dítěte s nadání. A podporu učiteli, který vzdelava děti se širokým spektrem vzdělávacích problémů. </t>
  </si>
  <si>
    <t>Péči o děti s mimořádným nadáním</t>
  </si>
  <si>
    <t>Vstřícného pana ředitele ochotného naslouchat potřebám rodičů žáků a  přijímajícího návrhy na změny.</t>
  </si>
  <si>
    <t>Školu v přírodě s pani učitelkou Klárou Raškovou</t>
  </si>
  <si>
    <t>Zapáalených pedagogů a vychovatelek družiny. Kéž by jich přibylo a byli podpořeni vedením.</t>
  </si>
  <si>
    <t>Genetická metoda čtení</t>
  </si>
  <si>
    <t>Kladně hodnotím zapojení dítěte do kolektivu</t>
  </si>
  <si>
    <t>Ne, dítě nemá (zatím) žádné speciální problémy, pokud by byly diagnostikovány, přivítala bych pomoc speciálního pedagoga</t>
  </si>
  <si>
    <t>Kamarádka ve třídě.</t>
  </si>
  <si>
    <t>zatím v pohodě</t>
  </si>
  <si>
    <t>Kino v družině</t>
  </si>
  <si>
    <t>Přístup a  a osobnost paní učitelka v 1. třídě a paní vychovatelky</t>
  </si>
  <si>
    <t>genetickou metodu čtení, skupinové vyučování</t>
  </si>
  <si>
    <t>nemáme k tomu důvod</t>
  </si>
  <si>
    <t>ještě jsme neměli důvod využít pomoc učitele</t>
  </si>
  <si>
    <t>Ano, je hodně dětí, které mají poruchy učení nebo jsou jinak znevýhodněné</t>
  </si>
  <si>
    <t>škola potřebuje přehlednější webové stránky s novým designem</t>
  </si>
  <si>
    <t>je to dobrá škola</t>
  </si>
  <si>
    <t>Mimoškolní akce družiny, školní akademii, lyžařský výcvik na 1. stupni, škola v přírodě, sportovní kroužky, keramika, školní sbor</t>
  </si>
  <si>
    <t xml:space="preserve">kroužek programování a robotiky, </t>
  </si>
  <si>
    <t>vybavenost, sportovní zázemí</t>
  </si>
  <si>
    <t>skupinové vyučování, genetická metoda čtení</t>
  </si>
  <si>
    <t>Nemám dítě hodnoceno jako nadané.</t>
  </si>
  <si>
    <t>vysvětlení učiva po nemoci</t>
  </si>
  <si>
    <t>Ano- ze začátku dělalo dceři problém čtení genetikou, měla logopedické problémy</t>
  </si>
  <si>
    <t>--</t>
  </si>
  <si>
    <t>aktualizace webových stránek, častější využívání Bakalářů ze strany učitelů</t>
  </si>
  <si>
    <t>vzdálenost od domova</t>
  </si>
  <si>
    <t>nemohu zatím posoudit</t>
  </si>
  <si>
    <t>naše dítě nepatří k nadaným</t>
  </si>
  <si>
    <t>nyní máme nadstandartní péči u problémového dítěte což u bývalé kantorky nebyla a byla velmi špatná komunikace</t>
  </si>
  <si>
    <t>ano, z důvodů problémů s dítětem</t>
  </si>
  <si>
    <t>Program Bakaláři mají více možností jak spolupracovat s rodiči, škola využívá jen klasifikaci. Uvítali  bychom značení domácích úkolů pro kontrolu rodičů.</t>
  </si>
  <si>
    <t>třídního učitele našeho dítěte</t>
  </si>
  <si>
    <t>stálého školního psychologa a pozitivní přístup kantorů ke spolupráci s ním</t>
  </si>
  <si>
    <t>Ano rady ohledně domácího učení</t>
  </si>
  <si>
    <t>Zpětnou vazbu od kantorů</t>
  </si>
  <si>
    <t>Častější aktualizace</t>
  </si>
  <si>
    <t>Vstřícnější přístup k poruchám řeči</t>
  </si>
  <si>
    <t>Zavedení prevence na první stupeň</t>
  </si>
  <si>
    <t xml:space="preserve">Genetická metoda výuky čtení </t>
  </si>
  <si>
    <t>Nevyužili jsme</t>
  </si>
  <si>
    <t>Paní učitelky Gabriely Vrábelové a Pavly Honusové</t>
  </si>
  <si>
    <t>prostě nevyužívám,mám normálně učící se dítě</t>
  </si>
  <si>
    <t>někdy je lepší pomoc nechtít</t>
  </si>
  <si>
    <t>ne,moje děti jej nepotřebují,kdyby ano,tak bych využila</t>
  </si>
  <si>
    <t>byť předáte potřebné doklady z PPP, tak k tomu učitelka stejně nepřihlíží a známkuje stejně jako ostatní,doporuční z PPP neakceptuje</t>
  </si>
  <si>
    <t>stačí když budou učitelé zapisovat známky včas a né až z týdenním zpožděním,kdyz už žák neví,za co známku vlastně dostal</t>
  </si>
  <si>
    <t>je dostačující</t>
  </si>
  <si>
    <t>házenou,akademii</t>
  </si>
  <si>
    <t>stávající aktivity jsou dostačující</t>
  </si>
  <si>
    <t>lidský přístup většiny učitelů</t>
  </si>
  <si>
    <t>Více kreativity a chuť dělat každý rok něco nového jiného.Když máte dítě ve školce tři roky a každé roční období donese tytéž obrázky jako v letech minulých, tak je něco divného.</t>
  </si>
  <si>
    <t>Domácí prostředí. Ložnice byly zvlášť, kde každé dítě mělo svou postýlku do které si dali svou hračku z domu. Hrací místnost zvlášť + jídelna byla zvlášť.</t>
  </si>
  <si>
    <t>Více informací o dění ve školce. Častější vkládání příspěvků. 7.1 - bylo vloženo od předmikuláše (což je tak začátek prosince, možná konec listopadu) až po vánoce</t>
  </si>
  <si>
    <t>Tři paní učitelky, které jsou úžasné s dětmi a to jsou:
Paní učitelka Kristýnka Geryková + Radka Moravčíková + Štěpánka Foltínová - tyto se pro tuto profesi narodily. Takových by mělo být ve školství mnohem více.</t>
  </si>
  <si>
    <t>Změnu vedení školky - Panní vedoucí Markéta Fišerová nemá organizační schopnosti - např. špatná organizace při budování kuchyňky u medvítků - rodiče nebyly informování o termínu této přestavby, která se konala v pátek myslím někdy na konci října. Místnot nebyla odděléná dveřmi, ale pouze nástěnkou. Rubali tam stěnu a všechen ten mikroprach šel na děti, které byly vystaveny i velkému hluku. Stačilalo informovat rodiče a domluvit se, zda by bylo možné si děti v tento den nechat doma. Většina dětí jsou v pátek pouze do oběda. Zbytek dětí mohly přejíd do jiných odděleních MŠ.
Další věc, kterou jsem se dozvěděla v září o školním výletě, který proběhl na konci minulého školního roku - děti jeli na výlet na hrad na Starý Jičín:
Pro cca 60dětí přijel linkový autobus. Paní vedoucí to nijak neřešila a nechala děti nastoupit. Všichni se samozřejmě na sedadla nevešli, tak někteří seděli na zemi. Takto jeli i po cestě smrti, která je mezi Jičínem a Starým Jičínem - z toho jsem byla v šoku. Pro mě velká nezodpovědnost!!! Navíc byla na letáčku napsáno, že máme do baťůžku zabalit nečokoládovou dobrotu + malé pití. Další pití měli dostat od paní učitelky, které nedostali. Opět špatně zorganizováno!!!
U rosniček, kde paní vedoucí působí je nechává samotné, když mají odpočívat. Dá jim důvěru, že budou hodné. Mají tam i asistentku, která se má starat pouze o jedno dítě, ale byla s celou třídou sama na procházce + bývá využívaná pro více dětí.
Je toho mnohem více. Musím říci, že paní vedoucí se vůbec nehodí do školky. Nemá žádný bližší vztah s dětmi, se kterými pracuje. Což podle mého je ve školce velmi důležité. Také s dětmi nezpívá, protože ona nezpívá. Základní věci pro MŠ. Titul pro mne v tomto případě nic neznamená. Každý by měl dělat to na co má. Možná by mohla pracovat ve škole a to na druhém stupni. Ráda přednáší. To je tak jediné co jí jde.</t>
  </si>
  <si>
    <t>Zrušit přeskupení děti z 5-tých tříd do nových 6-tých tříd. Rozbijí se 5 let budované vazby, které se v některých případech už znovu nenaváží.</t>
  </si>
  <si>
    <t>šikana</t>
  </si>
  <si>
    <t>sbor, kapela</t>
  </si>
  <si>
    <t>pohybový/taneční kroužek</t>
  </si>
  <si>
    <t>pěvecký sbor, kapela</t>
  </si>
  <si>
    <t>Protože ta možnost na škole není.</t>
  </si>
  <si>
    <t xml:space="preserve">Jednou jsem požádala o pomoc a nebylo nám vyhověno. </t>
  </si>
  <si>
    <t>Asi ne. Ledaže by pomohl paní učitelce.</t>
  </si>
  <si>
    <t>Webové stránky jsou ve strašném stavu, potřebovaly by vylepšit a navíc na stránky nikdo nedává potřebné aktuální informace.</t>
  </si>
  <si>
    <t>Podle recenzí. Údajně tam měli být dobří učitelé, zatím máme především negativní zkušenosti. Nejsmutnější na tom je, že mé dítě je teprve v první třídě.</t>
  </si>
  <si>
    <t>Méně arogance ze strany pedagogů.</t>
  </si>
  <si>
    <t>Návštěvy kulturních akcí (kino, divadlo, koncerty...)</t>
  </si>
  <si>
    <t xml:space="preserve">Lyžařský kurz </t>
  </si>
  <si>
    <t>Ničeho/Nic.</t>
  </si>
  <si>
    <t>Zlepšení komunikace ze strany zaměstnanců školy.</t>
  </si>
  <si>
    <t>Mé dítě není tak nadané</t>
  </si>
  <si>
    <t>Přístup učitelů k žákům</t>
  </si>
  <si>
    <t>Nemáme vyloženě nadané dítě.</t>
  </si>
  <si>
    <t>Učitelé jsou vůči dceři vždy vstřícní, byť jsme zatím nic zásadního a vážného řešit nemuseli.</t>
  </si>
  <si>
    <t>Zatím jsme pomoc nepotřebovali.</t>
  </si>
  <si>
    <t>Přátelské prostředí a profesionalita.</t>
  </si>
  <si>
    <t>přátelské prostředí,zaměření pro sport,učitelský sbor</t>
  </si>
  <si>
    <t>někteří učitelé neumí pracovat dle doporučení PPP s dítětem, chybí zpětná vazba</t>
  </si>
  <si>
    <t>dobrého třídního pedagoga, zájem o sport, vstřícnost, ochota</t>
  </si>
  <si>
    <t>aplikaci bakaláři - využít na maximum - např. i domácí úkoly, poznámky, oznámení o akcích apod.</t>
  </si>
  <si>
    <t>cizí jazyky formou hry</t>
  </si>
  <si>
    <t xml:space="preserve">mám normální dítě </t>
  </si>
  <si>
    <t>Strach dítěte, že vztah s učitelem bude po intervenci horší</t>
  </si>
  <si>
    <t>Ne, nemám s dítětem problémy</t>
  </si>
  <si>
    <t>aktivnější a pestřejší stránky školy</t>
  </si>
  <si>
    <t xml:space="preserve">školu znám </t>
  </si>
  <si>
    <t xml:space="preserve">není to pouze o učitelích ale také o rodičích a ty ovlivnit nelze </t>
  </si>
  <si>
    <t>větší povědomí o nabídce školy</t>
  </si>
  <si>
    <t>stačilo by věnovat se kvalitně učivu a nabízet pestrou výuku</t>
  </si>
  <si>
    <t>víc kooperativy a skupinových akcí žáků</t>
  </si>
  <si>
    <t>vážím si některých učitelů  a jejich přístupu k výuce</t>
  </si>
  <si>
    <t>zlepšit stravování a kulturu školy</t>
  </si>
  <si>
    <t>nepotřebuje</t>
  </si>
  <si>
    <t>netuším proč nepracují s nadanými dětmi</t>
  </si>
  <si>
    <t>nevyužil</t>
  </si>
  <si>
    <t>nyní odstoupení ZŠ od plánované genetické výuky... proč?</t>
  </si>
  <si>
    <t>emailová komunikace, není potřeba u všech dětí osobní návštěva na třídních schůzkách</t>
  </si>
  <si>
    <t>nevím nejsem odborník</t>
  </si>
  <si>
    <t>abeceda peněz</t>
  </si>
  <si>
    <t>čistota, podpora sportu</t>
  </si>
  <si>
    <t>zamyslet se na výstavbou menší tělocvičny vedle velké haly na betonovém hřišti směrem k mateřské školce</t>
  </si>
  <si>
    <t>Mgr. Pýchová nám doporučila (po testech školní zralosti) školu E. Zátopka - pro nadané děti. Poté jsem se dozvěděl, že škola žádný program pro nadané děti nemá. Po čase jsem se dále dozvěděl, že školu Alšovu, kde jsme spadali  nedoporučuje, neboť se tam pohádala s vedením...</t>
  </si>
  <si>
    <t>Doporučení PPP</t>
  </si>
  <si>
    <t>Odpoledne ve Vanaivanau</t>
  </si>
  <si>
    <t>Mgr. Nedjalkovou - zpěv dětí</t>
  </si>
  <si>
    <t>problémy se spolužáky ve třídě...pan učitel po našem pohovoru co se děje vše superně vyřešil...</t>
  </si>
  <si>
    <t>tč ho nepotřebuji</t>
  </si>
  <si>
    <t>zrovna mě nic nenapadá</t>
  </si>
  <si>
    <t>Snažili jsme se využít pomoci, ale byli jsme slušně řečeno odmítnuti.</t>
  </si>
  <si>
    <t>Lepší webové stránky</t>
  </si>
  <si>
    <t>Snažili jsme se vybrat nejmenší zlo z recenzí našich známých. Bohužel jsme s výběrem školy šlápli vedle. Je mi líto, že naše dítě nebude mít pěkné vzpomínky na první třídu, ani na zápis do první třídy. Vyhořelí pedagogové by měli školu opustit aby nedostali prostor vozit se po malých bezmocných dětech. O aroganci vůči rodičům ani nemluvím.</t>
  </si>
  <si>
    <t>Můj námět pro zlepšení komunikace je, aby si učitelé nechali svou aroganci od cesty. Dále je zde velký nezájem s rodiči cokoliv řešit.</t>
  </si>
  <si>
    <t xml:space="preserve">To by měl vědět třeba pan ředitel. </t>
  </si>
  <si>
    <t>Je mi líto že po dlouhém přemýšlení nevím co napsat.</t>
  </si>
  <si>
    <t>Bylo by fajn kdyby někdo zlepšil přístup do školní družiny, v zimních měsících je z přístupové cesty jedno velké kluziště a nikoho to nezajímá. Je to ovšem docela nebezpečné.</t>
  </si>
  <si>
    <t>Nic konkrétního jsme nepotřebovali. Dítě si nestěžuje a ke své učitelce má důvěru</t>
  </si>
  <si>
    <t>naše dítě nepotřebuje speciální pomoc (zatím), ale na každé škole by měl takový spec.pedagog působit</t>
  </si>
  <si>
    <t>Neznám stávající systém</t>
  </si>
  <si>
    <t>cokoliv kromě kina v družině</t>
  </si>
  <si>
    <t>častější výlety do okolí, do přírody</t>
  </si>
  <si>
    <t>prostředí třídy, nadšení hl.paní vychovatelky</t>
  </si>
  <si>
    <t xml:space="preserve">nabádat všechny zde působící k vlídnému a vstřícnému jednání </t>
  </si>
  <si>
    <t>Nevím o této možnosti.</t>
  </si>
  <si>
    <t>Paní učitelka  Mgr. Daniela Purdeková již na třídních schůzkách oznámila rodičům mj. že ona tam není od toho aby děti naučila např. rozdíl mezi psaním malého a velkého písmene "o", takže nemám k této paní učitelce důvěru a zvažuji převedení dítěte na jinou školu. Rovněž paní učitelka nevysvětlí dětem, které přijdou do školy po nemoci učivo (myslím, že učitelé by toto měli zvládat lépe než rodiče, kteří nemají pedagogické vzdělání a neví, jak např. matematiku dětem srozumitelně vysvětlit) a vůbec neumí pracovat s dětmi, které mají problém s přechodem ze školky do školy. Všechny děti klasifikovala téměř od počátku roku velmi špatnými známkami, takže děti nemají motivaci ... To, že mají pak na vysvědčení samé jedničky je minimálně zarážející ... Takhle se děti nemotivují ... Jedno dítě, které mělo v této škole velké problémy s paní učitelkou, po převedení na jinou školu nemá problémy žádné ...). Dle sdělení našeho dítěte paní učitelka po dětech i křičí ... Nevím, zda má tato paní učitelka vzdělání pro učitelství žáků první třídy, ale nevypadá to tak!!!</t>
  </si>
  <si>
    <t>ano - možnost konzultace případných problémů</t>
  </si>
  <si>
    <t>Změnit formu výuky alespoň v první a druhé třídě na výuku hravou formou a ne jako na běžícím pásu, protože pro děti s poruchou pozornosti nebo slabší děti by toto bylo jistě přínosem. První třída je základ a pokud se dítě do školy netěší už v první třídě kvůli paní učitelky, která křičí, dítě se cítí kvůli ní méněcenné a hloupé (což určitě není) je to špatně.</t>
  </si>
  <si>
    <t>zatím nic</t>
  </si>
  <si>
    <t>jiný</t>
  </si>
  <si>
    <t xml:space="preserve">spád </t>
  </si>
  <si>
    <t>zaměření</t>
  </si>
  <si>
    <t>ZŠ Lubina, Kopřivnice</t>
  </si>
  <si>
    <t xml:space="preserve">skupinove vyučovani,o dalšim nevím </t>
  </si>
  <si>
    <t>Myslím že mé dítě nepatří do teto skupiny .</t>
  </si>
  <si>
    <t>Nedostalo se mi adekvátní odpovědi učitelky k problému.</t>
  </si>
  <si>
    <t>Ano - občas by se hodil názor( na výuku,účení, )spec.pedagoga.Né každý třídní učitel(ka) umí adekvátně poradit.</t>
  </si>
  <si>
    <t xml:space="preserve">el.žákovská knížka </t>
  </si>
  <si>
    <t>Lubinský Zpěváček</t>
  </si>
  <si>
    <t xml:space="preserve">Víc pohybových aktivit </t>
  </si>
  <si>
    <t>Vstřícnost a nadšení paní ředitelky</t>
  </si>
  <si>
    <t xml:space="preserve">změnu dodávky obědů do ZŠ </t>
  </si>
  <si>
    <t xml:space="preserve">Nemám nadané dite
</t>
  </si>
  <si>
    <t>Kdykoliv osobní schuzka</t>
  </si>
  <si>
    <t>Chodíme soukromé ke specialistum</t>
  </si>
  <si>
    <t>Malá škola, rodinná atmosfera</t>
  </si>
  <si>
    <t>Různé dobročinné akce</t>
  </si>
  <si>
    <t>Skvělá komunikace, rodinná atmosfera</t>
  </si>
  <si>
    <t>Nevyužila.</t>
  </si>
  <si>
    <t>Dobrá zkušenost se starším dítětem</t>
  </si>
  <si>
    <t>Kroužky hry na hudební nástroje</t>
  </si>
  <si>
    <t>Vstřícný přístup paní učitelky</t>
  </si>
  <si>
    <t>praktické vyučování</t>
  </si>
  <si>
    <t xml:space="preserve">rada ohledně nepozornosti dítěte
</t>
  </si>
  <si>
    <t xml:space="preserve">specialista na šikanu
ano
</t>
  </si>
  <si>
    <t>Velká tělocvična, malá útulná škola</t>
  </si>
  <si>
    <t xml:space="preserve">stanovit třídní schůzky časově pro každého rodiče zvlášť
</t>
  </si>
  <si>
    <t>Více uklízet kolem školy.Natřít plot...</t>
  </si>
  <si>
    <t>pěstitelské činnosti</t>
  </si>
  <si>
    <t>fantazii</t>
  </si>
  <si>
    <t>Pokácet stromy před školou-kaštany, větší parkoviště--je to nebezpečné jak auta couvají a děti chodí kolem aut</t>
  </si>
  <si>
    <t>písmo Comenius Script</t>
  </si>
  <si>
    <t>Není důvod</t>
  </si>
  <si>
    <t>Syn musel do PPP</t>
  </si>
  <si>
    <t xml:space="preserve">Ano - Škola má speciálního pedagoga, začneme teprve využívat </t>
  </si>
  <si>
    <t>Je blízko, je malá, není tam tolik lidí</t>
  </si>
  <si>
    <t xml:space="preserve">Vždy trpělivě pomáhají synovi pře práci a nikdy neprojeví při práci se synem neptrpelivost. </t>
  </si>
  <si>
    <t xml:space="preserve">Ne. Zatím vše zvládají učitelé. </t>
  </si>
  <si>
    <t xml:space="preserve">Vysoká kvalita výuky a přesto velká pohoda ve škole </t>
  </si>
  <si>
    <t xml:space="preserve">Spolupráci s Adra F. M. Slabikář pro každého.... </t>
  </si>
  <si>
    <t xml:space="preserve">To, že učitelé vždy věnují čas dětem. Schopnost vyzvednout kladné vlastnosti a naopak na ty špatné nepoukazovat. Děti se těší do školy a to hlavně díky učitelům. Umí velmi dobře pracovat i s dětmi které mají vývojové vady. 
</t>
  </si>
  <si>
    <t>Nemám tak nadané dítě aby se mu věnovali</t>
  </si>
  <si>
    <t xml:space="preserve">Ne,zatim jsem nepotrebovala </t>
  </si>
  <si>
    <t>Elektronicka žákovská,elektronicky dú,probraná látka....</t>
  </si>
  <si>
    <t>Jednou týdně odpoledne možnost schúzky s ředitelkou nebo třídním učitelem či spec.pedagogem</t>
  </si>
  <si>
    <t>Charitativní činnost Adra</t>
  </si>
  <si>
    <t>Angličtinu,sport,finanční gramotnost,prevence kriminality atd</t>
  </si>
  <si>
    <t>Chybí chlapská ruka</t>
  </si>
  <si>
    <t>comenia script, nelíbí se mi toto písmo</t>
  </si>
  <si>
    <t>Není to třeba</t>
  </si>
  <si>
    <t xml:space="preserve">Jsem spokojená </t>
  </si>
  <si>
    <t xml:space="preserve">Je zde možnost využití ale nyní ji nepotřebujeme </t>
  </si>
  <si>
    <t>Dobré učitelky, hodně akcí</t>
  </si>
  <si>
    <t>Psaní kolmenia skript ,ale nesouhlasím s tím , protože dítě po nás nepřečte psací písmo a nemá svůj podpis, například na dětskou občánků,apod.</t>
  </si>
  <si>
    <t>ZTP</t>
  </si>
  <si>
    <t>Ne , zvládají to sami</t>
  </si>
  <si>
    <t>Praktický nácvik řešení krizových situací ve vyučování.</t>
  </si>
  <si>
    <t>Přímého jednání učitelů</t>
  </si>
  <si>
    <t>Zatím prvňák, rozkoukává se...</t>
  </si>
  <si>
    <t>Řešení nechuti chodit plavat.</t>
  </si>
  <si>
    <t>Ne, sama jsem spec. ped. :-)</t>
  </si>
  <si>
    <t>Přátelské prostředí, spolupráce pedagogů, spokojení žáci.</t>
  </si>
  <si>
    <t>Dodržují bez problémů,</t>
  </si>
  <si>
    <t>Bezlaktózová strava.</t>
  </si>
  <si>
    <t>nevím o možnosti práce s nadanými dětmi</t>
  </si>
  <si>
    <t>příjemné jednání, empatie,tzn.psychická podpora</t>
  </si>
  <si>
    <t>ano,některé děti by tuto možnost jistě využívaly</t>
  </si>
  <si>
    <t>anonymní dotazníky jako jsou např. v MŠ Lubina, s následnou odpovědí</t>
  </si>
  <si>
    <t>snad příliš charity zviditelňující školu</t>
  </si>
  <si>
    <t>kroužky jako např. florbal, keramika...</t>
  </si>
  <si>
    <t>výborných pedagogů</t>
  </si>
  <si>
    <t>dělat více pro lubinské školáky-pokračovat v bruslení nebo lyžování, s kterým se seznámí už v MŠ
družina slouží pouze jako uložiště dětí-chybí aktivity,program,kroužky</t>
  </si>
  <si>
    <t>comenia script</t>
  </si>
  <si>
    <t>mírné obtíže ve čtení</t>
  </si>
  <si>
    <t>jsem speciální pedagog</t>
  </si>
  <si>
    <t>letos neotevřeno</t>
  </si>
  <si>
    <t>menší škola rodinného typu</t>
  </si>
  <si>
    <t>kateřinský jarmark</t>
  </si>
  <si>
    <t>přístupu k žákům i rodičům</t>
  </si>
  <si>
    <t>zatím nebylo potřeba</t>
  </si>
  <si>
    <t>dobročinnost</t>
  </si>
  <si>
    <t>Nevím zda škola s nadanými dětmi pracuje</t>
  </si>
  <si>
    <t>Nevyužívám</t>
  </si>
  <si>
    <t>Ne, není potřeba</t>
  </si>
  <si>
    <t>Přístup pefagogů</t>
  </si>
  <si>
    <t>Písmo Comenia script</t>
  </si>
  <si>
    <t>Dítě má Vpu</t>
  </si>
  <si>
    <t>Pomoc druhým . charita</t>
  </si>
  <si>
    <t xml:space="preserve">Celkového rodinného.prostredi </t>
  </si>
  <si>
    <t>Dcera už navštěvuje ZUŠ a atletický oddíl</t>
  </si>
  <si>
    <t>NE. Nepotřebujeme speciální pomoc</t>
  </si>
  <si>
    <t>a také podle kladných referencí</t>
  </si>
  <si>
    <t>Zahraniční zájezdy</t>
  </si>
  <si>
    <t>Rodinná, malá, osobní</t>
  </si>
  <si>
    <t xml:space="preserve">Písmo COMENIA SCRIPT </t>
  </si>
  <si>
    <t>Někdy je to potreba</t>
  </si>
  <si>
    <t>Skvělí padagogové a dobrá spolupráce s nimi</t>
  </si>
  <si>
    <t>nebyla nám nabídnutá</t>
  </si>
  <si>
    <t xml:space="preserve">Zjistila jsem u dítěte, že má problém se čtenín,, (záměna písmen, slabikování), na problém jsem poukazovala již na konci 1. třídy. </t>
  </si>
  <si>
    <t>Ano , individuální přístup k dítěti s poruchami učeni.</t>
  </si>
  <si>
    <t>El. žákovská knížka, úkoly pro žáky, přehled probraného učiva, atd.</t>
  </si>
  <si>
    <t>exukrze,, skupinové aktivity</t>
  </si>
  <si>
    <t>Některé vyučující za trpělivost, vstřícnost a ochotu spolupráce.</t>
  </si>
  <si>
    <t>Protože ač se tím škola pyšní, ve skutečnosti toho s nadanými dětmi moc nedělá. Jednou za 3 týdny klub pro nadané děti je málo. A myslím, že teď už ani nefunguje. V první třídě s nadanou dcerou dělali to, že ji posílali na hodiny čtení do třetí třídy. Pak navrhli přeskočení ročníku, se kterým jsme ale na doporučení PPP nesouhlasili kvůli zpřetrhání sociálních vazeb. Pak už žádná práce s nadanými dětmi neprobíhala.</t>
  </si>
  <si>
    <t>Nevyužili jsme pomoc, nebyl důvod.</t>
  </si>
  <si>
    <t>Ne. Nemám potřebu.</t>
  </si>
  <si>
    <t>Aby dítě chodilo samo pěšky do školy a učilo se tak samostatnosti. Jinak bych asi dala přednost škole, kde se nepíše Comenia scriptem a naopak, kde se vyučuje matematika dle profesora Hejného.</t>
  </si>
  <si>
    <t>Lyžařský výcvik</t>
  </si>
  <si>
    <t>Příjemnou atmosféru ve škole.</t>
  </si>
  <si>
    <t>Asi to píšu do špatné kolonky, ale tam, kde jste se ptali na domácí přípravu, se žádný komentář napsat nedal:  Zamyslet se nad množstvím úkolů. Dcera ve třetí třídě prohlásila, že paní učitelka s nimi dělá různé hlouposti v hodině a pak nestihnou udělat cvičení v pracovních sešitech a musí je dělat za domácí úkol. Zpestřit výuku netradičními metodami je jistě chvályhodné, ale když i dítě vnímá, že se čas nevyužívá smysluplně, je třeba se nad tím zamyslet.
Taktéž nebyla možnost uvést důvod nespokojenosti s kroužky: Někdy to vypadá, že některé kroužky jsou hlavně proto, aby to vypadalo dobře na papíře. Angličtina pro 1.a 2. třídu je zařazena mezi kroužky - přitom jde v podstatě o součást vyučování. NEBO Dcera se nadšeně přihlásila do deskových her, ale byla zklamaná, že to je jako družina. Sedí po dvou v lavicích, vezmou si nějakou hru a ve dvojici si hrají. A když zjistím, že místo deskových her hráli hry na počítači, jsem velice zklamaná já.</t>
  </si>
  <si>
    <t>Webové stránky staré 10+ let jsou směšné a snižují kvalitu této instituce.</t>
  </si>
  <si>
    <t>Blízkost</t>
  </si>
  <si>
    <t>písmo comenia script - toto vidím ale spíše jako krok k horšímu, uvítala bych spíše Hejného matematiku, Montessori pedagogiku</t>
  </si>
  <si>
    <t>zatím mě to nenapadlo řešit</t>
  </si>
  <si>
    <t>s třídní učitelkou se dá rozumně domluvit, zatím větší problémy dítě nemělo</t>
  </si>
  <si>
    <t>ne, nepotřebujeme je</t>
  </si>
  <si>
    <t>přístup kantorů, počet dětí ve třídě, metody výuky</t>
  </si>
  <si>
    <t>zapojení do charitativních projektů</t>
  </si>
  <si>
    <t>snaha o individuální přístup k žákům, přiměřený počet dom. úkolů</t>
  </si>
  <si>
    <t xml:space="preserve">více hodin TV, více kroužků </t>
  </si>
  <si>
    <t>nechodí na obědy, měl by možnost si nosit vlastní stravu (omezení jsou velké), otázky ohledně stravování tudíž nemohu objektivně vyplnit (vyplněno z důvodu, že pole byla označena jako povinná)</t>
  </si>
  <si>
    <t>bez lepku, mléka, kvasnic, vajec, kukuřice, papriky..</t>
  </si>
  <si>
    <t>písmo komenius</t>
  </si>
  <si>
    <t xml:space="preserve">zatím nemá dítě potřebu dalších aktivit </t>
  </si>
  <si>
    <t xml:space="preserve">nepotřeboval jsem </t>
  </si>
  <si>
    <t>zatím jsem nepotřeboval</t>
  </si>
  <si>
    <t>charitativní aktivity paní řediltelky a obecně angažovanost celého kolektivu</t>
  </si>
  <si>
    <t>zapojení školy při podpoře krajanů v Rumunsku, na Ukrajině, atd a další aktivity v oblasti charity</t>
  </si>
  <si>
    <t>Nevím, jestli škola s nadanými dětmi pracuje.</t>
  </si>
  <si>
    <t>Dítě má zdravotní problémy.</t>
  </si>
  <si>
    <t>Ne, pomoc ani rady spec. pedagoga jsme nepotřebovali.</t>
  </si>
  <si>
    <t>Webové stránky jsou zastaralé.</t>
  </si>
  <si>
    <t>Podpora ZŠ v Rumunsku</t>
  </si>
  <si>
    <t>Úroveň vědomostí, které děti mají, když opouští školu.</t>
  </si>
  <si>
    <t>Nevěnovat se příliš mnoha aktivitám navenek na úkor výuky.</t>
  </si>
  <si>
    <t>Nebylo mi nabídnuto.</t>
  </si>
  <si>
    <t>Řešení sporu mezi spolužáky navzájem. Paní učitelka vyřešila ke spokojenosti všech.</t>
  </si>
  <si>
    <t>V našem případě to nebylo třeba, ale jsou děti s různými potřebami, které by toho mohly využít, takže ano.</t>
  </si>
  <si>
    <t>Občas se stane, že se něco dovídáme pozdě. Např. v kolik je odjezd do divadla.</t>
  </si>
  <si>
    <t>přednášky, instruktážní videa, ať vidí, jak to potom dopadá a co mohou svým chováním způsobit...</t>
  </si>
  <si>
    <t xml:space="preserve">čtenářský klub, svačinkové dny, veškeré charitativní projekty </t>
  </si>
  <si>
    <t>Jakékoliv sportovní aktivity, které v ZŠ chybí. Ať už kroužky nebo i účasti na sportovních soutěžích. Humanitních a humanitárních aktivit je spousta, což je super, ale docela se tady zapomíná na sportovní aktivity!</t>
  </si>
  <si>
    <t>Veškeré charitativní projekty, do kterých se škola zapojila - určitě to stojí spoustu času a odhodlání a je to i dobrý příklad dětem, že pomáhat se musí, že ne všichni mají stejné podmínky k životu, studiu...</t>
  </si>
  <si>
    <t>Vyuzili jsme rady ucitelky.</t>
  </si>
  <si>
    <t>Ano, kvuli detem se specialnimi vzdelavacimi potrebami</t>
  </si>
  <si>
    <t>Vylety do zahranici, zapojovani do projektu</t>
  </si>
  <si>
    <t>Vazim si vsech ucitelu za profesionalitu a take za jejich lidskost. Clovek ma opravdu pocit, ze ucitelstvi je pro ne poslanim a prace s detmi je bavi. Cenim si take pani reditelky, která pro skolu dela opravdu maximum a dava tak pocit, ze nic neni problem a ze kdyz se chce, tak to opravdu jde. Za me skvělý tym!</t>
  </si>
  <si>
    <t>Comenia script</t>
  </si>
  <si>
    <t>Mé dítě není nadané.</t>
  </si>
  <si>
    <t>Bez odpovědi</t>
  </si>
  <si>
    <t>Přípravná třída, rodinné prostředí, výborní učitelé.</t>
  </si>
  <si>
    <t>Vystoupení ke 100 výročí vzniku republiky, Kateřinický jarmark.</t>
  </si>
  <si>
    <t>Všech pracovníků školy.</t>
  </si>
  <si>
    <t>negativ</t>
  </si>
  <si>
    <t>nespokojen</t>
  </si>
  <si>
    <t>zame</t>
  </si>
  <si>
    <t>ZŠ Mniší, Kopřivnice</t>
  </si>
  <si>
    <t>Problémové vyučování, skupinové vyučování</t>
  </si>
  <si>
    <t>Nemáme nadané dítě</t>
  </si>
  <si>
    <t>Máme dítě se specif. vzděl. potřebami</t>
  </si>
  <si>
    <t>Reference, menší škola, přístup k žákům se spec. potř.</t>
  </si>
  <si>
    <t>Akce, kterých se účastní i rodiče - vánoční tvoření</t>
  </si>
  <si>
    <t>Vstřícného přístupu a indiv.přístupu</t>
  </si>
  <si>
    <t>nemám ráda slovo povinná v dotazníku</t>
  </si>
  <si>
    <t>jelikož nám zápis na jiné škole nevyšel,byla tato škola nejvhodnější (menší-rodinná škola)</t>
  </si>
  <si>
    <t>Opět povinná?V dotazníku nevhodné.</t>
  </si>
  <si>
    <t>chybí mužský element</t>
  </si>
  <si>
    <t>Nevím, zda mé dítě  je nějak nadané.</t>
  </si>
  <si>
    <t>Ano - učitelem byla doporučena doplňující výuka - rozvoj obrazotvornosti, použití levé a pravé strany</t>
  </si>
  <si>
    <t>Speciální pedagog je k dispozici</t>
  </si>
  <si>
    <t>široký výběr kroužků</t>
  </si>
  <si>
    <t>rodinný přístup, dostupnost, zimní sportovní aktivity, plavání, bezpečná zahrada, péče o domácí zvířata</t>
  </si>
  <si>
    <t xml:space="preserve">Chybí pozitivní přístup Města Kopřivnice k tak malé obecní škole - Nebezpečný příchod ke škole, chybí přechody pro chodce, zpomalovací retardéry, chybí chodník pro děti bydlící v obci Mniší. </t>
  </si>
  <si>
    <t>Vím o Hejného matematice</t>
  </si>
  <si>
    <t xml:space="preserve">Nevím o ni, a asi nemáme nadane dite. </t>
  </si>
  <si>
    <t>Nevím co konkretne napsat.</t>
  </si>
  <si>
    <t>Místní akční plán ORP Kopřivnice II</t>
  </si>
  <si>
    <t>Výsledky dotazníkového šetření - rodiče dětí ZŠ</t>
  </si>
  <si>
    <t>Výsledky dotazníkového šetření - rodiče dětí MŠ</t>
  </si>
  <si>
    <t>Časová značka</t>
  </si>
  <si>
    <t>Vyberte základní školu, kterou Vaše dítě navštěvuje...</t>
  </si>
  <si>
    <t>Mé dítě navštěvuje</t>
  </si>
  <si>
    <t>Atmosféru školy vnímám [Vyberte jednu možnost]</t>
  </si>
  <si>
    <t>Naše ZŠ používá prvky moderní výuky, případně alternativních metod výuky (skupinové vyučování, problémové vyučování, Hejného matematika, praktické vyučování, RWCT (metody čtením a psaním ke kritickému myšlení), výuka jazyků CLIL, metoda čtení Sfumato, Mon</t>
  </si>
  <si>
    <t>Pokud jste v předchozí otázce zvolili "Ano", uveďte jaké</t>
  </si>
  <si>
    <t>Naše ZŠ pracuje s nadanými dětmi [Vyberte jednu možnost]</t>
  </si>
  <si>
    <t>Využívám  této možnosti  - práce s nadanými dětmi</t>
  </si>
  <si>
    <t>Pokud ano, uveďte proč</t>
  </si>
  <si>
    <t>Pokud ne, uveďte proč</t>
  </si>
  <si>
    <t>Domácí přípravu dítěte do školy hodnotím jako  [Vyberte jednu možnost]</t>
  </si>
  <si>
    <t>Vztah třídního učitele k žákům ve třídě hodnotím, jako</t>
  </si>
  <si>
    <t>Pomoc, kterou poskytují učitelé mému dítěti, když má problémy, hodnotím jako [Vyberte jednu možnost]</t>
  </si>
  <si>
    <t>Pokud jste využili pomoci poskytované učiteli, uveďte proč. Pokud Vám k využití pomoci něco bránilo, uveďte důvod</t>
  </si>
  <si>
    <t>V naší ZŠ využívám výchovné poradenství</t>
  </si>
  <si>
    <t>Přivítal/a bych pomoc a rady speciálního pedagoga v naší ZŠ. Uveďte Ano/Ne a důvod</t>
  </si>
  <si>
    <t>Mé dítě má speciální vzdělávací potřeby (např. rizikový vývoj řeči, poruchy pozornosti, problémové chování, zdravotní omezení, jiný)</t>
  </si>
  <si>
    <t>Pokud Vaše dítě má speciální vzdělávací potřeby a nejste spokojeni s prací ZŠ v této oblasti, uveďte, jaké změny byste přivítali</t>
  </si>
  <si>
    <t>Znám náplň a práci školní družiny či školního klubu</t>
  </si>
  <si>
    <t>Jsem spokojen/a s provozem školní družiny či školního klubu</t>
  </si>
  <si>
    <t>Práci školní družiny či školního klubu hodnotím jako</t>
  </si>
  <si>
    <t>Naše ZŠ  reaguje na požadavky a připomínky rodičů</t>
  </si>
  <si>
    <t>Vyhovuje mi stávající informační systém ZŠ (webové stránky školy, el. žákovská knížka…)</t>
  </si>
  <si>
    <t>Vaše návrhy pro zlepšení stávajícího informačního systému ZŠ</t>
  </si>
  <si>
    <t>Přístup a jednání pedagogů hodnotím jako [Vyberte jednu možnost]</t>
  </si>
  <si>
    <t>Přístup a jednání provozních zaměstnanců hodnotím jako [Vyberte jednu možnost]</t>
  </si>
  <si>
    <t>S možnostmi komunikace s ředitelem nebo jeho zástupcem (s vedením ZŠ) jsem...</t>
  </si>
  <si>
    <t>Se zaměřením ZŠ, její vizí a rozvojem jsem seznámen/a [Vyberte jednu možnost]</t>
  </si>
  <si>
    <t>ZŠ pro mé dítě jsem vybíral/a...</t>
  </si>
  <si>
    <t>Uveďte jiný důvod výběru ZŠ</t>
  </si>
  <si>
    <t>Vaše náměty pro zlepšení komunikace rodičů se ZŠ</t>
  </si>
  <si>
    <t>Jednání pedagogů s rodiči při informačních schůzkách vnímám [Vyberte jednu možnost]</t>
  </si>
  <si>
    <t>V naší ZŠ pozoruji  projevy šikany či agresivity [Vyberte jednu možnost]</t>
  </si>
  <si>
    <t>Naše ZŠ řeší agresivní projevy dětí [Vyberte jednu možnost]</t>
  </si>
  <si>
    <t>Dle mého názoru se ZŠ dostatečně věnuje prevenci rizikových projevů chování [Vyberte jednu možnost]</t>
  </si>
  <si>
    <t>Naše ZŠ rozvíjí dovednosti k bezpečnému chování dětí (např. dopravní výchova, chování na internetu, apod.) [Vyberte jednu možnost]</t>
  </si>
  <si>
    <t>V případě podezření na šikanu, záškoláctví či jiné sociálně patologické jevy se mohu s důvěrou obrátit na vedení ZŠ</t>
  </si>
  <si>
    <t>Jak byste vylepšili systém preventivních programů a aktivit ZŠ?</t>
  </si>
  <si>
    <t>Jste spokojen/a s nabídkou a kvalitou mimoškolních aktivit pro děti, které  ZŠ  nabízí v rámci školní družiny či klubu [Vyberte jednu možnost]</t>
  </si>
  <si>
    <t>ZŠ je schopna pomoct mému dítěti řešit problémy, se kterými se setkalo, např. jeho studijní výsledky, navazování kontaktů se spolužáky, apod [Vyberte jednu možnost]</t>
  </si>
  <si>
    <t>Z mimoškolních akcí, aktivit a soutěží  ZŠ  bych chtěl/a vyzdvihnout</t>
  </si>
  <si>
    <t>Do mimoškolních aktivit ZŠ bych přidal/a</t>
  </si>
  <si>
    <t>Na naší ZŠ si vážím/oceňuji</t>
  </si>
  <si>
    <t>Pro zlepšení chodu a provozu ZŠ navrhuji</t>
  </si>
  <si>
    <t xml:space="preserve">Obědy ve školní jídelně mému dítěti chutnají </t>
  </si>
  <si>
    <t>Přivítal/a bych možnost zakoupení zdravé svačinky v ZŠ, např. ve školním bufetu</t>
  </si>
  <si>
    <t>Pokud má Vaše dítě dietetická opatření stanovená lékařem, uveďte, jak se k tomu školní jídelna staví</t>
  </si>
  <si>
    <t>Uveďte stručně, jaký typ diety Vaše dítě potřebuje</t>
  </si>
  <si>
    <t>Komunikaci se školní jídelnou při objednávání, rušení, placení obědů hodnotím jako [Vyberte jednu možnost]</t>
  </si>
  <si>
    <t>ZŠ je přístupná komunikaci o stravovacích potřebách mého dítěte</t>
  </si>
  <si>
    <t>Atmosféra v naší MŠ je [Vyberte jednu možnost:]</t>
  </si>
  <si>
    <t>Jsem dostatečně informován ze strany pedagogů, jak se mé dítě v MŠ chová a projevuje [Vyberte jednu možnost]</t>
  </si>
  <si>
    <t>Vztah pedagogů k dětem je v naší MŠ [Vyberte jednu možnost]</t>
  </si>
  <si>
    <t>Vztah provozních zaměstnanců (školnice, kuchařky, uklízečky, apod.)k dětem je v naší MŠ [Vyberte jednu možnost]</t>
  </si>
  <si>
    <t>Naše MŠ používá moderní prvky ve výuce (např. Hejného matematika pro předškoláky, Montessori pedagogika, skupinové vyučování, Začít spolu, adaptační program, Zdravá školka) [Vyberte jednu možnost]</t>
  </si>
  <si>
    <t>Jako rodič se mohu účastnit vzdělávání ve třídě MŠ [Vyberte jednu možnost]</t>
  </si>
  <si>
    <t>Pedagog poskytuje pomoc, když má mé dítě nějaký problém [Vyberte jednu možnost]</t>
  </si>
  <si>
    <t>Jaké změny byste případně uvítali v práci pedagogů s Vašim dítětem?</t>
  </si>
  <si>
    <t>Naše MŠ pracuje s nadanými dětmi [Vyberte jednu možnost]</t>
  </si>
  <si>
    <t>Vybíral/a jsem MŠ pro své dítě podle</t>
  </si>
  <si>
    <t>Pokud jste vybírali školu z jiných důvodů, než je spádovost a zaměření školy, můžete uvést jaké důvody to byly?</t>
  </si>
  <si>
    <t>Jednání pedagogů se mnou jako rodičem je v denním kontaktu [Vyberte jednu možnost]</t>
  </si>
  <si>
    <t>Naše MŠ reaguje na požadavky a připomínky rodičů</t>
  </si>
  <si>
    <t>Vedoucí pracovník v naší MŠ je v komunikaci vstřícný [Vyberte jednu možnost]</t>
  </si>
  <si>
    <t>Stávající informační systém v MŠ (např. webové stránky školy, facebook, e-mail, nástěnky) vnímám jako [Vyberte jednu možnost]</t>
  </si>
  <si>
    <t>Jaké změny informačního systému MŠ byste doporučili?</t>
  </si>
  <si>
    <t>Na naší MŠ si vážím a chtěl/a bych vyzdvihnout</t>
  </si>
  <si>
    <t>Pro zlepšení chodu a provozu MŠ navrhuji</t>
  </si>
  <si>
    <t>Naše MŠ podporuje bezpečné chování dětí (např. pravidla chování ve třídě, na vycházkách, na kulturních akcích, dopravní výchova, apod.) [Vyberte jednu možnost]</t>
  </si>
  <si>
    <t>V naší MŠ se setkávám s projevy agresivního chování [Vyberte jednu možnost]</t>
  </si>
  <si>
    <t>Pokud jste se setkali s projevy agresivního chování uveďte prosím v jaké situaci</t>
  </si>
  <si>
    <t>V případě podezření na šikanu se mohu s důvěrou obrátit na vedení MŠ</t>
  </si>
  <si>
    <t>S pomůckami a hračkami v naší MŠ jsem spokojen [Vyberte jednu možnost]</t>
  </si>
  <si>
    <t>Ve vybavení naší MŠ bych jako rodič přivítal/a</t>
  </si>
  <si>
    <t>S prostředím v naší MŠ jsem spokojen/a (třídy, jídelna, odpočinkový prostor) [Vyberte jednu možnost]</t>
  </si>
  <si>
    <t>Pro zlepšení prostředí naší MŠ bych jako rodič přivítal/a</t>
  </si>
  <si>
    <t>Mému dítěti v MŠ podávané jídlo chutná [Vyberte jednu možnost]</t>
  </si>
  <si>
    <t>Naše MŠ je přístupná komunikaci ke stravovacím návykům a potřebám našeho dítěte</t>
  </si>
  <si>
    <t>Mé dítě má dietetická opatření stanovená lékařem</t>
  </si>
  <si>
    <t>Pokud má Vaše dítě dietetická opatření, jak se k tomu staví vedení MŠ?</t>
  </si>
  <si>
    <t>Mé další návrhy a podněty ke stravování v naší MŠ</t>
  </si>
  <si>
    <t>Prostor pro vlastní vyjádření rodiče k jednání pedagogů</t>
  </si>
  <si>
    <t>MŠK - MŠ Česká, Kopřivnice</t>
  </si>
  <si>
    <t>Vnímám problém</t>
  </si>
  <si>
    <t>Velmi vstřícný</t>
  </si>
  <si>
    <t>Ne, mé dítě nemá speciální vzdělávací potřeby</t>
  </si>
  <si>
    <t>Rodinne</t>
  </si>
  <si>
    <t>Spíše vstřícné</t>
  </si>
  <si>
    <t>Naprosto vyhovující</t>
  </si>
  <si>
    <t>Nevím o této možnosti</t>
  </si>
  <si>
    <t>Už tam chodilo mé první dítě s byla jsem velice spokojena.</t>
  </si>
  <si>
    <t>Velmi vstřícné</t>
  </si>
  <si>
    <t>Ano, jsem spokojen/spokojena se současnou péčí</t>
  </si>
  <si>
    <t>Zaměření školy</t>
  </si>
  <si>
    <t>Setkavala a snad už bude vše v pořádku a nebude se již opakovat...Ne ze strany pedagogu ale ditete které ublizovalo memu diteti</t>
  </si>
  <si>
    <t xml:space="preserve">Ted už ne ale mělo,kuchařky vždy vyšli vstříc ☺ </t>
  </si>
  <si>
    <t>Aby ucitele pohlidaly rodice a nedavali nemocne deti do skolky!!! Dite kasle ,tece mu z nosu zel.ryma..parkrat jsem slysela ,jak ditko rikalo, ze zvracelo a matka ho stejne do te skolky dala...Ty deti ,ktere jsou zdrave...pak jsou opet nemocne a porad dokola... Rodic plati za skolku a dite je doma neustale ..a o lekach ani nemluvim ,kolik to stoji... 
A taky mohly mozna vice s nimi neco delat ne porad chodit po venku ..kdyz je opravdu nepriznive pocasi...a vice zaradit kino a divadlo...</t>
  </si>
  <si>
    <t>Spádovosti</t>
  </si>
  <si>
    <t xml:space="preserve">Aby kazdy rodic obdrzel papir na mesicni vyuku co budou s detmi delat a kam budou chodit </t>
  </si>
  <si>
    <t>Nektere akce co poradaji pro deti jsou hezke</t>
  </si>
  <si>
    <t xml:space="preserve">Aby ucitele denne upozornovali rodice ,ze nemocne deti do skolky nepatri ... 
</t>
  </si>
  <si>
    <t xml:space="preserve">Vymalovat interier a podlahy koberce vymenit </t>
  </si>
  <si>
    <t>Celkem dobre...ale vetsinu veci nesmi ...a tak mu to nedaji...jidlo asi nejspis nestaci dojida se doma..</t>
  </si>
  <si>
    <t>ZŠ 17. listopadu, Kopřivnice</t>
  </si>
  <si>
    <t>II. stupeň základní školy (6. - 9. třída)</t>
  </si>
  <si>
    <t>Pozitivně</t>
  </si>
  <si>
    <t>Nevím</t>
  </si>
  <si>
    <t>NE</t>
  </si>
  <si>
    <t>Potřebnou</t>
  </si>
  <si>
    <t>Vyhovující</t>
  </si>
  <si>
    <t>Pomoc jednotlivých učitelů se liší, u některých je vynikající, u některých minimální</t>
  </si>
  <si>
    <t>Ne</t>
  </si>
  <si>
    <t>Není potřeba</t>
  </si>
  <si>
    <t>Ne, dítě nemá speciální vzdělávací potřeby</t>
  </si>
  <si>
    <t>Ano</t>
  </si>
  <si>
    <t>Pozitivní</t>
  </si>
  <si>
    <t>Spokojen/a</t>
  </si>
  <si>
    <t>Podle spádovosti</t>
  </si>
  <si>
    <t>Rozhodně ano</t>
  </si>
  <si>
    <t>Sportovní aktivity, výtvarnou výchovu - keramiku apod. pro vyšší ročníky</t>
  </si>
  <si>
    <t>Pozitivní změny v současném školním roce - elektronická ŽK, výlety pro žáky.</t>
  </si>
  <si>
    <t>Spíše ano</t>
  </si>
  <si>
    <t xml:space="preserve">nemám potřebu
</t>
  </si>
  <si>
    <t>ne</t>
  </si>
  <si>
    <t>Neutrální</t>
  </si>
  <si>
    <t>Podle zaměření školy</t>
  </si>
  <si>
    <t>Neutrálně</t>
  </si>
  <si>
    <t>Přístupu k žákům,  spravedlivému hodnocení</t>
  </si>
  <si>
    <t>Spíše ne</t>
  </si>
  <si>
    <t>I. stupeň základní školy (1. - 5. třída)</t>
  </si>
  <si>
    <t xml:space="preserve">Nemám nadané děti </t>
  </si>
  <si>
    <t>Nutnou</t>
  </si>
  <si>
    <t xml:space="preserve">Ne, nepotřebuji </t>
  </si>
  <si>
    <t xml:space="preserve">Vzdělání </t>
  </si>
  <si>
    <t xml:space="preserve">Zlepšit kuchyň </t>
  </si>
  <si>
    <t>Rozhodně ne</t>
  </si>
  <si>
    <t>Špatnou</t>
  </si>
  <si>
    <t>Nevyužili jsme to</t>
  </si>
  <si>
    <t>Negativně</t>
  </si>
  <si>
    <t>Vánoční jarmark</t>
  </si>
  <si>
    <t>Atletika, tanec, gymnastika</t>
  </si>
  <si>
    <t>Nic</t>
  </si>
  <si>
    <t xml:space="preserve">Nevyužil </t>
  </si>
  <si>
    <t>Atletika, gymnastika, tanec</t>
  </si>
  <si>
    <t>Nevím, spíše nejsme spokojení, málo mladších učitelů, starší učitelky už jenom vysloveně čekají na důchod a je jím jedno jestli to děcko tu výuku chápe nebo ne, obzvlášť paní učitelka Dobiašová</t>
  </si>
  <si>
    <t>žádná nabídka pomoci nebyla zatím potřeba</t>
  </si>
  <si>
    <t>ne - zatím jsme nepotřebovaly pomoc</t>
  </si>
  <si>
    <t>výuky cizího jazyka</t>
  </si>
  <si>
    <t>Nepotřebnou</t>
  </si>
  <si>
    <t>?</t>
  </si>
  <si>
    <t>Negativní</t>
  </si>
  <si>
    <t>Nespokojen/a</t>
  </si>
  <si>
    <t>Nevyužili</t>
  </si>
  <si>
    <t>Zatím nebyl důvod</t>
  </si>
  <si>
    <t>Žádné</t>
  </si>
  <si>
    <t>Dostupnost</t>
  </si>
  <si>
    <t>Nemá</t>
  </si>
  <si>
    <t>Žádný</t>
  </si>
  <si>
    <t>Výbornou</t>
  </si>
  <si>
    <t>bylo nabidnuto doucovani</t>
  </si>
  <si>
    <t>Ano. Dětského psychiatra</t>
  </si>
  <si>
    <t>Denně aktualizovat informace v el.žakovske knížce</t>
  </si>
  <si>
    <t xml:space="preserve"> výlety,pobyty v přírodě</t>
  </si>
  <si>
    <t>Blízkého dosahu od bydliště</t>
  </si>
  <si>
    <t>Zmenit organizaci na třídních schůzkách, bez dlouhych front k jednotlivym pedagogům</t>
  </si>
  <si>
    <t xml:space="preserve">Nemám mimořádně nadané dítě </t>
  </si>
  <si>
    <t>Nebránilo.  Mam pouze odlišný nazor na výuku.</t>
  </si>
  <si>
    <t>Ano.</t>
  </si>
  <si>
    <t>Častější aktualizace, lepší možnost komunikace skrz bakalare.</t>
  </si>
  <si>
    <t>Podle spádovosti, Jiný důvod</t>
  </si>
  <si>
    <t xml:space="preserve">Do ZŠ jsem chodila a měla jsem dojem,  ze jsou pani ucitelky profesionální.  </t>
  </si>
  <si>
    <t xml:space="preserve">Lepsi vztah učitel-dítě, učitel-rodič </t>
  </si>
  <si>
    <t xml:space="preserve">Volejbal </t>
  </si>
  <si>
    <t xml:space="preserve">Doučování na prvnim stupni. Anglickou konverzaci na 1stupni. </t>
  </si>
  <si>
    <t xml:space="preserve">Bohužel po odchodu pana ředitele už nic moc. </t>
  </si>
  <si>
    <t xml:space="preserve">Zamyslet se nad modernějším přístupem k výuce a nad způsobem výuky anglickeho jazyka. </t>
  </si>
  <si>
    <t>Nijak</t>
  </si>
  <si>
    <t>Jsme vegetariáni/vegani</t>
  </si>
  <si>
    <t>Vynikající</t>
  </si>
  <si>
    <t xml:space="preserve">Problémové chování dcery, vždy řešeno ihned, dá se na všem domluvit, adekvátní řešení situací a vždy skvělá informovanost rodiče učitelem. </t>
  </si>
  <si>
    <t>Ne, nevím, v čem by byl nápomocný.</t>
  </si>
  <si>
    <t>Ano, jsem spokojen/a se současnou péčí</t>
  </si>
  <si>
    <t>Nijak, vše je dostačující</t>
  </si>
  <si>
    <t>Individuální přístup k dětem, perfektní komunikace s rodiči, apod.</t>
  </si>
  <si>
    <t>nevím</t>
  </si>
  <si>
    <t xml:space="preserve">nepotřebovali jsme
</t>
  </si>
  <si>
    <t>otevřenosti, vstřícnosti, vysokých nároků na učivo</t>
  </si>
  <si>
    <t>nevyužili</t>
  </si>
  <si>
    <t>pedagogů, vstřícnost, profesionalitu</t>
  </si>
  <si>
    <t xml:space="preserve">nevyužili </t>
  </si>
  <si>
    <t>*</t>
  </si>
  <si>
    <t>Nevyhovující</t>
  </si>
  <si>
    <t>nevyužito</t>
  </si>
  <si>
    <t>-</t>
  </si>
  <si>
    <t xml:space="preserve"> Nevyužili</t>
  </si>
  <si>
    <t xml:space="preserve">Nemám důvod </t>
  </si>
  <si>
    <t xml:space="preserve">Cokoli se děje </t>
  </si>
  <si>
    <t>Nevím, co přesně je míněno nadané dítě. Sportovně, umělecky apod. nadané?</t>
  </si>
  <si>
    <t>Vztahy mezi spolužáky.</t>
  </si>
  <si>
    <t>Nevím.</t>
  </si>
  <si>
    <t>volejbal</t>
  </si>
  <si>
    <t>rozšíření možnosti doučování cizích jazyků, konverzaci</t>
  </si>
  <si>
    <t xml:space="preserve">ochoty a vstřícnosti ze strany současných třídních učitelů mých dětí, dobré komunikace s nimi, </t>
  </si>
  <si>
    <t>Nevím, co vše se řadí pod pojem nadané děti. Sportovně, umělecky apod?</t>
  </si>
  <si>
    <t>Nevybavuji si.</t>
  </si>
  <si>
    <t>Ne.</t>
  </si>
  <si>
    <t>Možnost doučování cizích jazyků a konverzaci.</t>
  </si>
  <si>
    <t>Přístupu současných třídních učitelů mých dětí.</t>
  </si>
  <si>
    <t>Nebránilo nám nic.</t>
  </si>
  <si>
    <t>Nebyla potřebná</t>
  </si>
  <si>
    <t>Zápisy domácích úkolů pro III. třídu.</t>
  </si>
  <si>
    <t>Garanta k prvňáčkům.</t>
  </si>
  <si>
    <t>školní potřeby a domácí příprava</t>
  </si>
  <si>
    <t>zájem o studijní výsledky a jejich zlepšení</t>
  </si>
  <si>
    <t>Nemám zvláště nadané dítě</t>
  </si>
  <si>
    <t>Papírová žákovská knížka</t>
  </si>
  <si>
    <t>Čtenářský klub pod vedením p. uč. K"ufferové</t>
  </si>
  <si>
    <t>keramický kroužek, více sportovních aktivit na šk. hřišti, zájezdy na divadelní představení...</t>
  </si>
  <si>
    <t>Oceňuji cokoliv, co udělají učitelé navíc nad rámec svých povinností.</t>
  </si>
  <si>
    <t>Výměnu školníka</t>
  </si>
  <si>
    <t>Skupinove vyucovani</t>
  </si>
  <si>
    <t>Profesionalita, energie ucitelu</t>
  </si>
  <si>
    <t>Bezmlecnou</t>
  </si>
  <si>
    <t>Nevyužili.</t>
  </si>
  <si>
    <t>psychicke problemy</t>
  </si>
  <si>
    <t>ne,detem se venuji dostatecne</t>
  </si>
  <si>
    <t>Jiný důvod</t>
  </si>
  <si>
    <t>podle stehovani</t>
  </si>
  <si>
    <t>Ano, ale nejsem spokojen/spokojena a přivítal/přivítala bych změny při práci s dítětem v naší MŠ</t>
  </si>
  <si>
    <t>Jídelna a odpočinkový prostor je vše v jedné třídě a asi by šlo oddělit jen rekonstrukcí školky. Budova této školky je velmi zastaralá!!!</t>
  </si>
  <si>
    <t>Mé dítě je dobrý jedlík a sní skoro vše. Je zvyklý na zdravá jídla z domu a proto mu skolkova strava celkem chutná,ale myslím si, že je jeden z mála.</t>
  </si>
  <si>
    <t>Podle nálady učitelky a asi i zda ji deti zlobily, když vyzvedáváme dítě tváří se nepřívětivě a málokdy se usměje.</t>
  </si>
  <si>
    <t>Velmi negativní</t>
  </si>
  <si>
    <t>Ve třídách je více hochů, než dívek a tak se samozřejmě perou a zduchaji</t>
  </si>
  <si>
    <t>Paní učitelky jsou starší, před důchodem a jsou neustále naštvane, neusmějí se, u dětí trvají na pozdrav ale ony rodičům na pozdrav zásadně neodpovídají, a přehlíží mě. Pokud nemají zrovna mé dítě rády dávají to dost najevo. Což by učitel MS neměl. Myslím si že pokud je někdo z práce s dětmi otrávený, ať jde jinam. V této školce byla milá mladá slečna učitelka a tu si tam nenechali??? Nechápu. Bojíme si stěžovat aby, to neodneslo mé dítě.</t>
  </si>
  <si>
    <t>Aktivitu a energií paní učitelek. Jejich nápady k tématům.</t>
  </si>
  <si>
    <t>Celkově prostředí. Akce pro nás rodiče a děti. Přípravu předškoláků.</t>
  </si>
  <si>
    <t xml:space="preserve">Nevidím různorodost v dopoledních a odpoledních svačinkách, dětem se stále nabízí stejný druh pečiva a pomazánky. </t>
  </si>
  <si>
    <t>Paní učitelky jsou kdykoliv vstřícné.</t>
  </si>
  <si>
    <t>Dobré reference.</t>
  </si>
  <si>
    <t>Saunu - zprovoznění.</t>
  </si>
  <si>
    <t>Líbila se synovi.</t>
  </si>
  <si>
    <t>Přátelská atmosféra, vstřícnost učitelů - chování k dětem.</t>
  </si>
  <si>
    <t>Spádovosti, Jiný důvod</t>
  </si>
  <si>
    <t>Také na doporučení babičky (rozhodovali jsme se mezi MŠ Francouzská a MŠ Krátká). Jsme zde velmi spokojeni a děti také.</t>
  </si>
  <si>
    <t>Webovky se mi nezdají moc přehledné.</t>
  </si>
  <si>
    <t>Pedagogy, paní kuchařku, která dětem nosí jídlo i paní uklízečku Renatku. Jak se chovají k dětem je velmi pěkné. Paní učitelky jsou velmi trpělivé, lidské, příjemné a dobře naladěné. Zejména ty v horním patře, protože jsem s nimi v každodenním styku, tak to myslím mohu posoudit. Velmi si vážím toho, co pro naše děti dělají. Děkuji!!</t>
  </si>
  <si>
    <t>Nejsem v této situaci, nevím.</t>
  </si>
  <si>
    <t>Nemám potřebu cokoli komentovat nebo se vyjadřovat. Jsem spokojená.</t>
  </si>
  <si>
    <t>Vztah k dětem (pozitivní) u všech zaměstnanců MŠ.</t>
  </si>
  <si>
    <t>Vstřícnost a trpělivost našich paní učitelek. Moc děkuji paní učitelce Zuzce, Táni a Daně! Syn navštěvoval MŠ 4 roky a vše probíhalo v naprostém pořádku. Syn se do školky moc těšil a to je pro mě důležité. Děkuji paní učitelky.</t>
  </si>
  <si>
    <t>Přátelskost paní učitelek a jejich vstřícnost. Úžasný přístup k dětem. Děti je mají rády.</t>
  </si>
  <si>
    <t>Dobře.</t>
  </si>
  <si>
    <t>Velmi široký program pro děti - bruslení, lyžování, plavání a další kulturní akce.</t>
  </si>
  <si>
    <t>Velmi ochotní, vstřícní nad rámec jejich vyučování. Velmi se věnují dětem jak ve školce, tak venku.</t>
  </si>
  <si>
    <t>Školku jsme nevybírali. Byla nám přidělena. Další sourozenec šel následně s předchozím.</t>
  </si>
  <si>
    <t>Účast na mnoha aktivitách.</t>
  </si>
  <si>
    <t>Jsou vstřícní.</t>
  </si>
  <si>
    <t>Je dost pestré a vyhovuje mi. Jiná věc je kolik toho děti sní.</t>
  </si>
  <si>
    <t>Někteří pedagogové jsou vstřícní víc, jiní normálně.</t>
  </si>
  <si>
    <t>Vyšší počet pedagogů.</t>
  </si>
  <si>
    <t>Nedokážu posoudit</t>
  </si>
  <si>
    <t>Líbí se nám nově zrekonstruovaná budova MŠ a velká školní zahrada.</t>
  </si>
  <si>
    <t>Jsme velice spokojeni.</t>
  </si>
  <si>
    <t>Milý a trpělivý přístup paní Blažkové a Tobiášové. Děti se do školky těší, vždy se něco nového naučí.</t>
  </si>
  <si>
    <t>Doplnit skládačky, stavebnice, puzzle, hry na logické myšlení. Rovněž vybavení na zahradu (kočárky, trojkolky, koloběžky, trampolína, pracovní nářadí pro děti -&gt; součastné věci jsou poškozené)</t>
  </si>
  <si>
    <t>Viz. předcházející strana.</t>
  </si>
  <si>
    <t>Tato školka byla jako druhá možnost, do první školky se dcera nedostala.</t>
  </si>
  <si>
    <t>Informace na webu o provozu školy: prázdniny, omezený provoz, spojené třídy.</t>
  </si>
  <si>
    <t>Pěkně zrekonstruována budova, upravené třídy, prostorná zahrada.</t>
  </si>
  <si>
    <t>Školkové boby (např. 10 ks na školku), tělovýchovné nářadí určené pro děti (trampolína, švédská bedna, tunel, žebřiny, ...).</t>
  </si>
  <si>
    <t>Děkujeme paním kuchařkám za výborné jídlo.</t>
  </si>
  <si>
    <t>Pohotovosti reseni problemu</t>
  </si>
  <si>
    <t>nevím o ní</t>
  </si>
  <si>
    <t>vše v pořádku</t>
  </si>
  <si>
    <t>ano</t>
  </si>
  <si>
    <t>žádné</t>
  </si>
  <si>
    <t>postupná modernizace školy</t>
  </si>
  <si>
    <t>ANO</t>
  </si>
  <si>
    <t>Zpev. Nasledne prihlaseni do ZUS.</t>
  </si>
  <si>
    <t>Skolni psycholog - naznak sikany ve tride.</t>
  </si>
  <si>
    <t>Ano - castejsi prace s problemovymi zaky a rodici.</t>
  </si>
  <si>
    <t>??</t>
  </si>
  <si>
    <t xml:space="preserve">Pomoc jsme zatím nepotřebovali. </t>
  </si>
  <si>
    <t xml:space="preserve">Ne. Zatím nepotřebujeme. </t>
  </si>
  <si>
    <t xml:space="preserve">Spokojenost. </t>
  </si>
  <si>
    <t xml:space="preserve">Přístup pedagogů. </t>
  </si>
  <si>
    <t>Nevím, že by škola pracovala s nadanými dětmi.</t>
  </si>
  <si>
    <t>Dozvědět se informace.</t>
  </si>
  <si>
    <t>Osobně ne. Z obecného hlediska si myslím, že na každé škole by měl fungovat speciální pedagog už z důvodu integrace dětí se speciálními potřebami.</t>
  </si>
  <si>
    <t xml:space="preserve">Zodpovědnější doplňování informací do elektronického portálu školy. Někteří učitelé vyplňují vše, někteří vůbec. </t>
  </si>
  <si>
    <t xml:space="preserve">Kvůli sociální a fyzické nezralosti dcery. Školní batohy nosí děti přeplněné pomůckami, proto jsem volila školu s nejkratší dobou chůze. Z hlediska sociální nezralosti jsem volila spádovou školu, ať má dcera v okolí svého bydliště vrstevníky - spolužáky ze školy. </t>
  </si>
  <si>
    <t xml:space="preserve">Určitě jsem pro zlepšení oboustranné komunikace. Mohly by pomoci konzultační hodiny, ne striktně určené, stačilo by formou emailu, nebo přes skype, messenger aj. Tohle dnes využívá téměř každý. </t>
  </si>
  <si>
    <t xml:space="preserve">Více se zaměřit na oblasti, které dnes děti zajímají - sociální sítě, hry na internetu, youtube aj. Kyberšikana je stále ve školách opomíjená. Dále více připravit dítě na život hlavně z hlediska finanční gramotnosti. </t>
  </si>
  <si>
    <t xml:space="preserve">Sportovní gymnastiku. </t>
  </si>
  <si>
    <t xml:space="preserve">Něco na podporu logického myšlení - např. deskové hry, šachy. Kroužek hrou rozvíjející finanční gramotnost, kroužek geocashingu. Vůbec bych se na tohle téma nebála nabídnout dětem anketu, ať si zvolí, co by je zajímalo. </t>
  </si>
  <si>
    <t>Pohodovou atmosféru.</t>
  </si>
  <si>
    <t xml:space="preserve">Bezbariérový přístup jednoznačně. Nedá se tam projet ani s kočárkem a to nemluvím o hendikepovaných, kteří musí zdolávat několik poschodí. Samé schody, těžké dveře aj. </t>
  </si>
  <si>
    <t>Nemá. Vím, že se staví příznivě. Aspoň k celiakům.</t>
  </si>
  <si>
    <t>Protože o tom nevím a nepřijde mi mé dítě nadané .</t>
  </si>
  <si>
    <t xml:space="preserve">Nevyužili </t>
  </si>
  <si>
    <t>Ano pro problémové děti</t>
  </si>
  <si>
    <t>Nemám žádné návrhy</t>
  </si>
  <si>
    <t>Nemám žádné náměty</t>
  </si>
  <si>
    <t>Já jsem spokojená</t>
  </si>
  <si>
    <t>Asi nic</t>
  </si>
  <si>
    <t>Vyučující</t>
  </si>
  <si>
    <t>ano,jsou tam problémoví kluci,kteří kazí kolektiv třídy</t>
  </si>
  <si>
    <t>přednášky a anonymní dotazníky ve třdách</t>
  </si>
  <si>
    <t>více sportu</t>
  </si>
  <si>
    <t>přístup kantorů k žákům a rodičům</t>
  </si>
  <si>
    <t>Nemám potřebu odpovidat</t>
  </si>
  <si>
    <t>Nemám potřebu něco měnit</t>
  </si>
  <si>
    <t>Vztah pedagogů k žákům</t>
  </si>
  <si>
    <t>Nemám potřebu</t>
  </si>
  <si>
    <t>Není zájem ze strany školy.</t>
  </si>
  <si>
    <t>Nikdo není ochoten pomáhat.</t>
  </si>
  <si>
    <t>Ano. Dyslexie</t>
  </si>
  <si>
    <t>Ano, ale nejsem spokojen/a se současnou péčí</t>
  </si>
  <si>
    <t>Výměnu výchovné poradkyně!</t>
  </si>
  <si>
    <t>Nic. Ani školu v přírodě nejsou schopni pořádně zorganizovat.</t>
  </si>
  <si>
    <t>Raději nic.</t>
  </si>
  <si>
    <t>Má pěknou fasádu.</t>
  </si>
  <si>
    <t>Totální změnu všeho!</t>
  </si>
  <si>
    <t>o</t>
  </si>
  <si>
    <t>normalni zakovska knizka</t>
  </si>
  <si>
    <t>Nevyužili jsme žádnou pomoc.</t>
  </si>
  <si>
    <t>Posun ku předu</t>
  </si>
  <si>
    <t>Hejneho metoda</t>
  </si>
  <si>
    <t xml:space="preserve">Není třeba </t>
  </si>
  <si>
    <t xml:space="preserve">Ano, vysvětlení učiva </t>
  </si>
  <si>
    <t xml:space="preserve">Nemám </t>
  </si>
  <si>
    <t xml:space="preserve">Spoléhám na syna </t>
  </si>
  <si>
    <t xml:space="preserve">Přednášky - opakovaně </t>
  </si>
  <si>
    <t>Sport</t>
  </si>
  <si>
    <t xml:space="preserve">Vědomostní soutěže </t>
  </si>
  <si>
    <t>komunikativnost</t>
  </si>
  <si>
    <t>nevím o této možnosti</t>
  </si>
  <si>
    <t>vždy poradí a vysvětlí co je potřeba</t>
  </si>
  <si>
    <t>ano , jen v případě potřeby</t>
  </si>
  <si>
    <t>dobrá komunikace mezi rodiči a pedagogy</t>
  </si>
  <si>
    <t>nemám tolik nadané dítě, aby to muselo využít</t>
  </si>
  <si>
    <t>nezaujatá osoba - jiný názor, než učitel než rodič než žák</t>
  </si>
  <si>
    <t>MŠ</t>
  </si>
  <si>
    <t>pokračovaní v exkurzích a přednáškách a diskuzích</t>
  </si>
  <si>
    <t>sběr papíru (náročnost na organizaci) reprezentace školy</t>
  </si>
  <si>
    <t>jakoukoliv aktivitu od rodičů i dětí</t>
  </si>
  <si>
    <t>rekonstrukce šaten a hřiště</t>
  </si>
  <si>
    <t>zaměřit se na kvalitu a chuť ve školní kuchyni</t>
  </si>
  <si>
    <t>Nevim</t>
  </si>
  <si>
    <t xml:space="preserve">Aby si učitelé uvědomili pro koho tam jsou. </t>
  </si>
  <si>
    <t>Zrušil/a bych ji</t>
  </si>
  <si>
    <t>Ne. -</t>
  </si>
  <si>
    <t>skupinové vyučování</t>
  </si>
  <si>
    <t xml:space="preserve">nikdy jsem se o to nezajímala </t>
  </si>
  <si>
    <t xml:space="preserve">dítě má problémy s učením </t>
  </si>
  <si>
    <t xml:space="preserve">dobré </t>
  </si>
  <si>
    <t>dobrý</t>
  </si>
  <si>
    <t>nic</t>
  </si>
  <si>
    <t>Zejména chybí informace jak.</t>
  </si>
  <si>
    <t>Nevyužil</t>
  </si>
  <si>
    <t>Ano pokud by na tuto situaci doslo</t>
  </si>
  <si>
    <t>Blízkost ke školce Česká, kde chodilo mladsi dítě.</t>
  </si>
  <si>
    <t>Lepsi informovanost od vedení školy, třeba i elektronicky.</t>
  </si>
  <si>
    <t>Koncerty, olympiady</t>
  </si>
  <si>
    <t>Jazykové vzděláváni</t>
  </si>
  <si>
    <t>Snahu něco menit</t>
  </si>
  <si>
    <t>Postupně veci dělat s dostatečnou informovanosti a dotahovat je.</t>
  </si>
  <si>
    <t>Protože o této možnosti nevim</t>
  </si>
  <si>
    <t>Zatim nebyl duvod</t>
  </si>
  <si>
    <t>Ne, není duvod</t>
  </si>
  <si>
    <t>Blízkost MS Ceska</t>
  </si>
  <si>
    <t>Olympiady a pěvecké krouzky</t>
  </si>
  <si>
    <t>Jazykové aktivity (cizi jazyk)</t>
  </si>
  <si>
    <t>Chtít veci menit</t>
  </si>
  <si>
    <t>Větší informovanost</t>
  </si>
  <si>
    <t>Nikdo mi nic nenabídl</t>
  </si>
  <si>
    <t>Mé dítě problémy nemělo</t>
  </si>
  <si>
    <t>Ne, poradíme si sami</t>
  </si>
  <si>
    <t>Ochota a přístup učitelů</t>
  </si>
  <si>
    <t>nevyužili jsme</t>
  </si>
  <si>
    <t>zatím nemám důvod, ale kdyby bylo nutné uvítala bych</t>
  </si>
  <si>
    <t>blízkost školky navazující na školu</t>
  </si>
  <si>
    <t>vše je to o lidech individuálně</t>
  </si>
  <si>
    <t>pokračování v diskuzích s konkrétními lidmi (postižení, vyléční ze závislosti)</t>
  </si>
  <si>
    <t>aktivitu p. u. Galii a pana Lípového</t>
  </si>
  <si>
    <t>možnost doučování (třeba staršími žáky)</t>
  </si>
  <si>
    <t>rekonstrukce hřiště</t>
  </si>
  <si>
    <t>zlepšení školní jídelny!</t>
  </si>
  <si>
    <t>žádnou</t>
  </si>
  <si>
    <t>nemám nadané dítě</t>
  </si>
  <si>
    <t>záleží na učiteli</t>
  </si>
  <si>
    <t>NE-nemám důvod</t>
  </si>
  <si>
    <t>uvádět známky ihned do Bakalářů a ne až po týdnu či dvou a náhled k písemným pracím, ať vím,kde dítě dělá chyby a můžu to s ním doma probrat</t>
  </si>
  <si>
    <t>syn je v 7. třídě a neměl možnost jet na lyžařský výcvik, i když chtěl a dále vůbec neralizujete pobyty v přírodě, což jiné školy téměř každý rok</t>
  </si>
  <si>
    <t>třídní učitelky paní Ivy Bukovjanové,její přístup k dětem a celkovou výuku ČJ</t>
  </si>
  <si>
    <t>Zadost zustala bez odezvy</t>
  </si>
  <si>
    <t>Ne, neoceakvam reseni</t>
  </si>
  <si>
    <t>Prestali jsme uplatňovat specialni peci</t>
  </si>
  <si>
    <t>Uvadeni pribraneho uciva, ukolu při absenci v bakalarich</t>
  </si>
  <si>
    <t>v predmetu informatika probirat bezpecne chovani na internetu</t>
  </si>
  <si>
    <t>dostupnost</t>
  </si>
  <si>
    <t>.</t>
  </si>
  <si>
    <t>Přístup k dětem</t>
  </si>
  <si>
    <t>Něco udělat s jídelnou, některé jídla se nedají jíst.</t>
  </si>
  <si>
    <t xml:space="preserve"> .</t>
  </si>
  <si>
    <t>Pozitivní přístup</t>
  </si>
  <si>
    <t>Vyřešit stravování - nechutná jídlo</t>
  </si>
  <si>
    <t>Dítě mělo problémy se spolužáky.</t>
  </si>
  <si>
    <t>Individuálnejší přístup</t>
  </si>
  <si>
    <t>Přístupu učitelů,modernizace školy,prevence a řešení problémů</t>
  </si>
  <si>
    <t xml:space="preserve">  </t>
  </si>
  <si>
    <t xml:space="preserve"> </t>
  </si>
  <si>
    <t xml:space="preserve">        A</t>
  </si>
  <si>
    <t>O</t>
  </si>
  <si>
    <t>Doladit nefungujici el.žk</t>
  </si>
  <si>
    <t>Práci pedagogů</t>
  </si>
  <si>
    <t>Jogurty k obědu - špatně, žáci je "rozkopou"</t>
  </si>
  <si>
    <t>pozitivně hodnotím možnost doučování</t>
  </si>
  <si>
    <t>výuku jazyků navíc mimo vyučování, ale nepřidávat povinně 2.jazyk, spíše rozvíjet 1 jazyk, možnost chodit na bruslení místo tělocviku v některém ročníku 1.st, možnost lyžařského výcviku pro více ročníků</t>
  </si>
  <si>
    <t>vstřícné některé paní učitelky</t>
  </si>
  <si>
    <t xml:space="preserve">Pomoc jak se žákem pracovat doma. </t>
  </si>
  <si>
    <t>Ano - probrat situaci ohledně přístupu dítě - škola- učení-postupy</t>
  </si>
  <si>
    <t>Blízko bydliště</t>
  </si>
  <si>
    <t>více informovanosti, větší ochota, větší aktivita</t>
  </si>
  <si>
    <t>více programů pro děti přímo danými osobami, které si tímto prošly či z daných oborů</t>
  </si>
  <si>
    <t>angličtina, keramika, bruslení, lyžařský výcvik</t>
  </si>
  <si>
    <t>zatím nedokážu odpověď</t>
  </si>
  <si>
    <t>Nikdy nám nebyla tato možnost ze strany školy nabídnuta, ani jsme nebyli o těchto možnostech informováni.</t>
  </si>
  <si>
    <t>nebyla ochota řešit kyberšikanu ze strany školy</t>
  </si>
  <si>
    <t>Ne - školy nezvládají ani výuku (jsou přetíženi jak učitelé, kteří musí probrat velké množství i nepotřebného učiva, které nestíhají řádně probrat a procvičit zejména se slabšími žáky, tak žáci, kteří jsou nuceni učit se i dle mého názoru nepotřebné učivo), nepředpokládám, že by zvládly něco navíc</t>
  </si>
  <si>
    <t xml:space="preserve">Známky jsou zapisovány pozdě, mnohdy až před uzavřením pololetí/konce školního roku. V době, kdy měli žáci klasické žákovské knížky + elektronické jsme zjistili, že do elektronické, ze které učitelé vycházeli, nebyly zapsány všechny známky. Někdy se stalo, že učitel neinformoval rodiče zprávou, že dětem začíná výuka v 7.00 hod., ani o důvodu této změny. </t>
  </si>
  <si>
    <t>Umožnit zástupcům žáků konzultaci s učiteli dle potřeby, třídní schůzky / konzultace nestačí - vymezen krátký čas. Někteří učitelé se chovají arogantně a povýšeně.</t>
  </si>
  <si>
    <t>například keramický kroužek, který byl zrušen, jóga</t>
  </si>
  <si>
    <t xml:space="preserve">Nové paní ředitelky, která konečně začala řešit problémy se školní jídelnou - jídlo nechutné, používají / ly se instantní jídla. Oceňuji přístup třídního učitele k žákům. </t>
  </si>
  <si>
    <t>ZŠ Alšova, Kopřivnice</t>
  </si>
  <si>
    <t>Ve škole není  kvalitně využíván systém Bakaláři, chybí v něm informace týkající se obsahu výuky. Pokud by systém bezchybně fungoval, vnímala bych to jako dostatečnou podporu ze strany pedagogů.</t>
  </si>
  <si>
    <t>Ano. Kvalitní práce speciálního pedagoga je prospěšná dětem, rodičům i pedagogům.</t>
  </si>
  <si>
    <t>Zkvalitnit systém Bakaláři, zejména informace o probraném učivu a odkazy na další informace k výuce, aby mohli žáci využívat i jiných informačních zdrojů.</t>
  </si>
  <si>
    <t>Kvalitní přípravu žáků ke studiu na středních školách.</t>
  </si>
  <si>
    <t>Otevřená setkání s rodiči, kde bude vedení otevřeně prezentovat vize, vzdělávací strategie, používané moderní metody apod. Přimlouvala bych se za uplatňování nových vzdělávacích metod- viz. moderní didaktika. Přivítala bych metody vzájemného učení, formativní hodnocení a prvky partnerské komunikace mezi pedagogy a žáky.</t>
  </si>
  <si>
    <t>Možná</t>
  </si>
  <si>
    <t>Více chválit, méně si stěžovat a poukazovat na chyby</t>
  </si>
  <si>
    <t>Pěvecký sbor, sportovní cinnosti</t>
  </si>
  <si>
    <t>Lepší přístup učitelů k zakum</t>
  </si>
  <si>
    <t>Není možnost.</t>
  </si>
  <si>
    <t>Učitelka nemá zájem pomoci.</t>
  </si>
  <si>
    <t>Ano.Aby někteří učitelé nalezli cestu k dětem a naopak.</t>
  </si>
  <si>
    <t>Možnost nahlédnout do písemných prací.</t>
  </si>
  <si>
    <t>Počítačový kroužek</t>
  </si>
  <si>
    <t>Většiny učitelů.</t>
  </si>
  <si>
    <t xml:space="preserve">Ochrana před agresivními spolužáky. </t>
  </si>
  <si>
    <t>Vysoká úroveň školních znalostí.</t>
  </si>
  <si>
    <t xml:space="preserve">ano </t>
  </si>
  <si>
    <t>ano - je to v dnešní době sociálních sítí nutné</t>
  </si>
  <si>
    <t>Přivítala bych přímé kontaktní linky na učitelé a ne přes paní sekretářku</t>
  </si>
  <si>
    <t>sportovní soutěže</t>
  </si>
  <si>
    <t>Ochota a vstřícnost učitelů</t>
  </si>
  <si>
    <t>Využila jsem ohledně chování určitých dětí ve třídě</t>
  </si>
  <si>
    <t>ano je to zapotřebí</t>
  </si>
  <si>
    <t>Přivítala bych přímé kontaktní telefony na učitele a ne spojování přes sekretariát</t>
  </si>
  <si>
    <t>jednání s učiteli i zaměstnanci školy</t>
  </si>
  <si>
    <t>Dítě při nástupu do 1.třídy již četlo a bez problému počítalo min. do 50. Třídní učitelka sama zvolila individuální plán a dítě dostává úkoly navíc.</t>
  </si>
  <si>
    <t>dosud nebylo potřeba využít</t>
  </si>
  <si>
    <t>ne - dosud nebylo potřeba využít</t>
  </si>
  <si>
    <t>zavedené el.knížky již od 1. třídy. Jednotlivé učitelé po provedeném testu ve škole nezašlou výsledky ke kontrole a není tak možnost zpětně ověřit, kde se stal problém, na čem je nutno zapracovat. Bohužel má pracovní doba neumožňuje navštívit školu před, v průběhu nebo po vyučování a získat tyto testy. Řešením je zasílání e-mailem.</t>
  </si>
  <si>
    <t>Řešením je zasílání e-mailem, případně používání Bakalářů již od 1.stupně.</t>
  </si>
  <si>
    <t>sportovní aktivity</t>
  </si>
  <si>
    <t>nelze hodnotit školu, neboť jako jazyková škola nesplňuje dokonale naše požadavky, nicméně hodnocení jednotlivých učitelé dosud v pořádku</t>
  </si>
  <si>
    <t>Neochota pomoci dítěti, pokud nebylo ve škole z důvodu nemoci.</t>
  </si>
  <si>
    <t>Nelíbí se mi přístup pedagogů a hodnocí dle různé váhy známky, myslím si, že každý učitel by měl hodnotit i přístup dítětě a celkově jeho projev za pololetí.</t>
  </si>
  <si>
    <t>Oceňuji přístup učitelů na prvním stupni, na druhém stupni jsem se až na pár výjimek setkala s neochotou.</t>
  </si>
  <si>
    <t>pomoc jsem zatím nepotřebovali</t>
  </si>
  <si>
    <t>vzhledem k tomu, že se ZŠ prezentuje jako zaměření na IT, jsou její stránky velmi chabé a nepřehledné</t>
  </si>
  <si>
    <t>Navrhuji např. v rámci  tělesné výchovy výuku na dopravním hřišti tj. seznámení se s dopravními předpisy. Zcela chybí program "škola v přírodě", která na ostatních školách probíhá.</t>
  </si>
  <si>
    <t>sportovní aktivity a zapojení se do různých sportovních závodů</t>
  </si>
  <si>
    <t>pokud se škola prezentuje jako zaměřená na jazyky, rozhodně je nutné přidat nabídku jazyků kromě AJ. I na nejmenované sportovní škole v Kopřivnici je v nabídce více cizích jazyků než na Alšovce.</t>
  </si>
  <si>
    <t>Věřím v celkové zlepšení pod novým ředitelem</t>
  </si>
  <si>
    <t>vyhovuje</t>
  </si>
  <si>
    <t>hodina pohybu navíc</t>
  </si>
  <si>
    <t>keramiku</t>
  </si>
  <si>
    <t>její vybavenost, šatny, wc, ap.</t>
  </si>
  <si>
    <t>x</t>
  </si>
  <si>
    <t xml:space="preserve">Vadí mi,že pan učitel z Afriky komunikuje jen anglicky a když děti např.třeťáci píší test,neumí jim to vysvětlit a pak skoro celá třída má v testu nedostatky.Dle mého názoru by on mohl učit jen konverzaci,ale gramatiku by  měl učit Čech,ať jim to pořádně vysvětlí.Afričan to nedokáže. </t>
  </si>
  <si>
    <t>Když si rodič přijde stěžovat,měl by to ředitel řešit,a ne to zamést pod stůl.Také se mi nelíbí, že pan zástupce nazývá žáky debily.</t>
  </si>
  <si>
    <t>Nelíbí se mi, že se paní Čeladníková nechává masírovat dětmi a místo,aby se jim věnovala, hraje si ještě u toho na mobilu.</t>
  </si>
  <si>
    <t>dobré obědy</t>
  </si>
  <si>
    <t>začít vyučovat ruský jazyk,fyziku od 6.třídy a zrušit počítačovou grafiku pro šesťáky</t>
  </si>
  <si>
    <t xml:space="preserve">. Necítím potřebu </t>
  </si>
  <si>
    <t xml:space="preserve">Objasnění látky </t>
  </si>
  <si>
    <t xml:space="preserve">Lidský přístup </t>
  </si>
  <si>
    <t>Nepoužili jsme</t>
  </si>
  <si>
    <t>Ano, myslím si, že by se to mohlo hodit, pokud by nějak dítě mělo problém, dost by mu pomohlo, že si o tom může s někým popovídat, když to nebude chtít říct rodičům.</t>
  </si>
  <si>
    <t>Takhle mi to vyhovuje</t>
  </si>
  <si>
    <t>nějak, takto je to ideální</t>
  </si>
  <si>
    <t>tématické dny</t>
  </si>
  <si>
    <t>více dnů kde je rodina spolu</t>
  </si>
  <si>
    <t>přístupu k dětem, školních obedů</t>
  </si>
  <si>
    <t>niic</t>
  </si>
  <si>
    <t>mé dítě nemá dietická opatření</t>
  </si>
  <si>
    <t>xxx</t>
  </si>
  <si>
    <t>více přehledné www, aktuální informace</t>
  </si>
  <si>
    <t xml:space="preserve">Z důvodu šikany mého dítěte. </t>
  </si>
  <si>
    <t>Ano. SPUCH,ADHD</t>
  </si>
  <si>
    <t>Toleranci a pochopení všech vyučujících. Respektování rozhodnutí PPP</t>
  </si>
  <si>
    <t>Adaptační programy ,školy v přírodě, besedy, práce s třídou...</t>
  </si>
  <si>
    <t>Jarmark, kroužky na škole /výtvarný, sportovní.../</t>
  </si>
  <si>
    <t>Přednášky pro rodiče</t>
  </si>
  <si>
    <t>Práci některých pedagogů</t>
  </si>
  <si>
    <t>Zkušeného školního psychologa, větší výběr cizích jazyků</t>
  </si>
  <si>
    <t>nedostateční individuální přístup třídní učitelky</t>
  </si>
  <si>
    <t>pokud bude schopný, proč ne</t>
  </si>
  <si>
    <t>individuální přístup</t>
  </si>
  <si>
    <t>ochota pedagogů vzdělávat se i mimo pracovní dobu</t>
  </si>
  <si>
    <t>sportovní kroižky</t>
  </si>
  <si>
    <t>ničeho si necením, kvalita výuky pokulhává</t>
  </si>
  <si>
    <t>lepší vzdělanost a zájem ze strany pedagogů</t>
  </si>
  <si>
    <t xml:space="preserve">cizí jazyky </t>
  </si>
  <si>
    <t>Psaní- paní učitelka je velmi ochotná nad rámec svých poviností</t>
  </si>
  <si>
    <t>Ne - je zde přítomen</t>
  </si>
  <si>
    <t>Nemám</t>
  </si>
  <si>
    <t>Podle zaměření školy, Jiný důvod</t>
  </si>
  <si>
    <t>Nespokojenost na ZŠ Lubina- jsem ráda že jsem děti převedla zde !!!</t>
  </si>
  <si>
    <t>nemám</t>
  </si>
  <si>
    <t>Olympiády- zeměpis, dějepis, přírodopis, AJ</t>
  </si>
  <si>
    <t>Přístupu k žákům a rodičům</t>
  </si>
  <si>
    <t>cizí jazyky</t>
  </si>
  <si>
    <t xml:space="preserve">Dcera přestupovala  v II. polovině školního roku z důvodu šikany na ZŠ Lubina, kde   se to vůbec neřešilo- nechtělo řešit. Učitelé na Alšovce ji přijali bez jakýchkoliv dotazů a pomohly jí se začlenit, dnes je dcera naprosto spokojené dítě ve špičkovém prostředí, což se nedá říct o ZŠ Lubina !!! </t>
  </si>
  <si>
    <t>ne je zde přítomen</t>
  </si>
  <si>
    <t>přestup z důvodu šikany za ZŠ Lubina</t>
  </si>
  <si>
    <t>Olympiády, cizí jazyky</t>
  </si>
  <si>
    <t>Jednání učitelů, slušnost a skvělé zázemí pro děti</t>
  </si>
  <si>
    <t>Nevím o tomhle nic bližšího</t>
  </si>
  <si>
    <t>Jak u kterého učitele.</t>
  </si>
  <si>
    <t>učitelů na svém místě, pana ředitele- bývalého i současného.</t>
  </si>
  <si>
    <t>Problém s anglickým jazykem při přechodu z prvního stupně</t>
  </si>
  <si>
    <t>Chtěla bych vidět písemné práce, aniž bych musela chodit do školy. V případě doučování dítěte u soukromého učitele (např. angličtiny) potřebujeme znát chyby na písemkách, abychom věděli co procvičovat. Kantor mi odmítl poskytnout písemnou práci!!!!!!!</t>
  </si>
  <si>
    <t>sportovní akce</t>
  </si>
  <si>
    <t>trpělivost učitelů</t>
  </si>
  <si>
    <t>Nevhodné chování spolužáků.</t>
  </si>
  <si>
    <t>Nepotřebuji</t>
  </si>
  <si>
    <t xml:space="preserve">Prospěch </t>
  </si>
  <si>
    <t xml:space="preserve">Šikana na minulé škole </t>
  </si>
  <si>
    <t xml:space="preserve">Ochoty a milého přístupu </t>
  </si>
  <si>
    <t>Přístupu pedagogů</t>
  </si>
  <si>
    <t>Časové možnosti učitele a taky jejich finanční ohodnocení za tuto pomoc.</t>
  </si>
  <si>
    <t>ANo  - pomoc učiteli s hlubším pochopením problému</t>
  </si>
  <si>
    <t xml:space="preserve">Výuku AJ s rodilým mluvčím </t>
  </si>
  <si>
    <t xml:space="preserve">Mé děti nejsou až tak nadané. </t>
  </si>
  <si>
    <t xml:space="preserve">Ano. Motivace dětí k učení. </t>
  </si>
  <si>
    <t xml:space="preserve">Starší verze byla přehlednější </t>
  </si>
  <si>
    <t xml:space="preserve">Změnu ředitele. </t>
  </si>
  <si>
    <t xml:space="preserve">Vedoucí jídelny negativně, kuchařky jsou velice hodne a ochotné, zejména paní Pavla Novotná </t>
  </si>
  <si>
    <t>Zatím neobjevili u mého dítěte nadání</t>
  </si>
  <si>
    <t>Prosba o vyřešení  kázeňských problému ve třídě</t>
  </si>
  <si>
    <t>Ano - pomoc učitelům s problémovými žáky</t>
  </si>
  <si>
    <t>Víc informací, zpráv a aktualit o dění ve škole</t>
  </si>
  <si>
    <t>Více prostoru pro komunikaci</t>
  </si>
  <si>
    <t>Prevence nestačí, nutno přísněji  a důsledněji řešit už začínající projevy</t>
  </si>
  <si>
    <t>Na soutěžích by se měli  vystřídat všichni žáci co mají zájem.</t>
  </si>
  <si>
    <t>Schází zájmové kroužky</t>
  </si>
  <si>
    <t>Snaha o kvalitní výuku</t>
  </si>
  <si>
    <t>Zlepšit spolupráci a komunikaci s rodiči</t>
  </si>
  <si>
    <t>skupinové učení</t>
  </si>
  <si>
    <t>syn je hloupej</t>
  </si>
  <si>
    <t>protože toneuměl</t>
  </si>
  <si>
    <t>ne stačí normální učitel proč speciální?</t>
  </si>
  <si>
    <t>obědy</t>
  </si>
  <si>
    <t>rychle odbyti</t>
  </si>
  <si>
    <t xml:space="preserve">mimoškolnich aktivit </t>
  </si>
  <si>
    <t xml:space="preserve">Mám nadané dítě. </t>
  </si>
  <si>
    <t>Velmi problematická učitelka anglického jazyka Mgr. Alena Švrčková. Dlouhodobý a zásadní problém. Zásadní výhrady k výuce ANGLICKÉHO JAZYKA z její strany: absence pedagogického mistrovství, naprosto nepřiměřené požadavky, extrémně přísná, neumí vysvětlit, není snaha skutečně naučit, vysvětlit, raduje se ze zlého ("neúspěchu dětí" - užití ironie a sarkasmu při sdělování špatných známek), za vše mluví zejména to, že  její jazyková skupina dosahuje výrazně horších výsledků oproti jazykové skupině pod vedením Ing. Veroniky Zvarikové. Lze objektivně srovnat. Nemá přirozenou autoritu, "neumí to se žáky", namísto výuky AJ zabere většinu výuky řešení nekázně, řev v hodině. Všeobecná nespokojenost žáků i rodičů s působením Mgr. Švrčkové na ZŠ Alšová. Hodnocení je dětmi vnímáno jako nespravedlivé.  Nutno řešit. Na úrovno ZŠ, zřizovatele či školské inspekce.</t>
  </si>
  <si>
    <t xml:space="preserve">Není důvod. Chování bez problémů. </t>
  </si>
  <si>
    <t xml:space="preserve">Co nejdříve účinně řešit problém s Mgr. Švrčkovou a adekvátní výuku AJ; její přístup a působení poškozuje nadané dětí. </t>
  </si>
  <si>
    <t xml:space="preserve">el. žákovská knížka je ovšem nadbytečná-!, zcela dostačující je standardní ŽK, zatěžující pro pedagogy vyplňování v el. prostředí, duplicitní ŽK: žádný přínos, práce navíc, zbytečné zatěžování pedagogů, </t>
  </si>
  <si>
    <t xml:space="preserve">Lze konstatovat spokojenost až na působení Mgr. Švrčkové a úroveň výuky AJ pod vedením jmenované učitelky. </t>
  </si>
  <si>
    <t xml:space="preserve">Zjistit objektivní stav ve věci působení Mgr. Aleny Švrčkové, vyučující AJ na ZŠ Alšová. Anonymní průzkum mezi žáky i mezi rodiči. Oslovení žákovské samosprávy ze strany vedení školy. Pravidelné hospitace v hodinách Mgr. Švrčkové, kontrola vedení výuky i způsobu hodnocení žáků z její strany ("v mnoha případech je žáky vnímáno nespravedlivě a účelově-!"). Srovnání studijních výsledků a hodnocení žáků s výsledky jiných vyučujících AJ (Tembo, Zvariková-!). Možnost výměny vyučujících v jazykových skupinách ve stejném ročníku by mohla také vnést do problému zásadní světlo, rozkrytí i žádoucí obrat. </t>
  </si>
  <si>
    <t xml:space="preserve">rozumný přístup a vstřícnost učitelů </t>
  </si>
  <si>
    <t xml:space="preserve">Řešení problému s výukou AJ ze strany Mgr. Aleny Švrčkové - blíže viz dříve. </t>
  </si>
  <si>
    <t xml:space="preserve">Vysvětlení učiva po absenci žáka - bez připomínek. </t>
  </si>
  <si>
    <t xml:space="preserve">Není důvod. </t>
  </si>
  <si>
    <t>zrušit el. systém ŽK, zbytečné a duplicitní vedení, preferovat standardní přístup a klasickou ŽK, zbytečné zatěžování pedagogů vyplňováním do el. systrému</t>
  </si>
  <si>
    <t xml:space="preserve">vstřícný a rozumný přístup, respekt k žákům i rodičům, klasické metody, žádné alternativní pedagogické pokusy, nezavádí zvrácené novinky, je a zůstává především školou...v duchu JAK: ..."vírou k Bohu, vzděláním k životu..." </t>
  </si>
  <si>
    <t xml:space="preserve">vydržet a nepolevit, nepodlehnout alternativě </t>
  </si>
  <si>
    <t xml:space="preserve">Nadaný žák. </t>
  </si>
  <si>
    <t xml:space="preserve">Doučování. </t>
  </si>
  <si>
    <t>není nutné</t>
  </si>
  <si>
    <t xml:space="preserve">Jako problematické lze vnímat působení Mgr. Aleny Švrčkové při výuce AJ na ZŠ Alšová-!!! Ptejte se dětí i rodičů! Nejlíp anonymně. Srovnejte výsledky žáků stejného ročníků v AJ u Mgr. Švrčkové a dalších vyučujících (Tembo, Zvariková). 
V jazykové skupině Mgr. Švrčkové se v prakticky nevyskytují 1 ani 2. Nejlepší známkou je 3, 4 a 5. Převážná většina dětí je s působením této vyučující hrubě nespokojená, hodnocení z její strany vnímají navíc jako nespravedlivé a účelové, prezentované mnohdy s ironií a s výsměchem. Problém je i ve výuce, Mgr. Švrčková nevysvětlí dostatečně,  učivo nepředkládá jasně a srozumitelně, děti z její jazykové skupiny se chodí ptát Ing. Zvarikové. Děti ze skupiny Ing. Zvarikové jsou spokojené, výsledky mají mnohem lepší. Působení Mgr. Švrčkové je kontraproduktivní, škodí zejména dětem a potažmo i škole. Je třeba urychleně a účinně řešit. </t>
  </si>
  <si>
    <t xml:space="preserve">zrušit el. ŽK, zbytečný duplicitní systém, ztráta času pro učitele s vyplňováním </t>
  </si>
  <si>
    <t>Anonymní dotazník pro rodiče - stran Mgr. Švrčkové a výuky AJ</t>
  </si>
  <si>
    <t>respektující přístup k dětem ze strany převážné většiny pedagogů</t>
  </si>
  <si>
    <t xml:space="preserve">Nevyužívám, protože žádná neexistuje. </t>
  </si>
  <si>
    <t>Nebyl důvod pro speciální pomoc.</t>
  </si>
  <si>
    <t>Zatím jsme žádnou pomoc nepotřebovali.</t>
  </si>
  <si>
    <t>Základní forma komunikace s p. učitelem formou e-mailu by byla dostačující.</t>
  </si>
  <si>
    <t>Nevím o žádných mimoškolních aktivitách.</t>
  </si>
  <si>
    <t>Jakýkoli smysluplný program v rámci školní družiny, péče o talentované děti alespoň mimo základní výuku.</t>
  </si>
  <si>
    <t>Nejsem si ničeho vědoma. Jsem velmi nespokojená s výukou angličtiny (na škole se zaměřením na jazyky je v tomto ohledu přístup velmi slabý).</t>
  </si>
  <si>
    <t>Základní chod školy mi přijde v pořádku.</t>
  </si>
  <si>
    <t>Nepotřebovali jsme zatím pomoc pedagoga</t>
  </si>
  <si>
    <t>besedy</t>
  </si>
  <si>
    <t>společné sportovní akce</t>
  </si>
  <si>
    <t>nic konkrétního mě nenapadá, ale celkově na mě škola působí dobře, přístup všech pedagogů je dobrý, jen výuka a hodnocení p. uč. A. Švrčkové se mi zdá nepřiměřené</t>
  </si>
  <si>
    <t>zatím nebylo zapotřebí</t>
  </si>
  <si>
    <t>Třídní šikana</t>
  </si>
  <si>
    <t>Vstřícnost třídní učitelky a důslednost v nastavení a dodržování pravidel chování žáků ve třídě.</t>
  </si>
  <si>
    <t>Větší pravomoc učitelů vůči dětem.! Selhává autorita učitele vůči dětem, ale bohužel to je chyba v systému a né vina školy</t>
  </si>
  <si>
    <t>neg</t>
  </si>
  <si>
    <t>nutna</t>
  </si>
  <si>
    <t>špat</t>
  </si>
  <si>
    <t>ano ale ne</t>
  </si>
  <si>
    <t>negat</t>
  </si>
  <si>
    <t>nespoko</t>
  </si>
  <si>
    <t>jiny</t>
  </si>
  <si>
    <t>roz ano</t>
  </si>
  <si>
    <t>rozh ano</t>
  </si>
  <si>
    <t>nevyhov</t>
  </si>
  <si>
    <t>neut</t>
  </si>
  <si>
    <t xml:space="preserve">ne </t>
  </si>
  <si>
    <t>potř</t>
  </si>
  <si>
    <t>vyhov</t>
  </si>
  <si>
    <t>ano jsem</t>
  </si>
  <si>
    <t>spoko</t>
  </si>
  <si>
    <t>spad</t>
  </si>
  <si>
    <t>spis ano</t>
  </si>
  <si>
    <t>vybor</t>
  </si>
  <si>
    <t>poz</t>
  </si>
  <si>
    <t>nvm</t>
  </si>
  <si>
    <t>zrušil</t>
  </si>
  <si>
    <t>vynika</t>
  </si>
  <si>
    <t>ne nemá</t>
  </si>
  <si>
    <t>pozit</t>
  </si>
  <si>
    <t>zaměř</t>
  </si>
  <si>
    <t>spis ne</t>
  </si>
  <si>
    <t>ZŠ dr. Milady Horákové, Kopřivnice</t>
  </si>
  <si>
    <t>Rwct</t>
  </si>
  <si>
    <t>To</t>
  </si>
  <si>
    <t>Ozdravné pobyty</t>
  </si>
  <si>
    <t>Přístup paní učitelky, plánování akcí.</t>
  </si>
  <si>
    <t>skupinová, problémové, montessori...</t>
  </si>
  <si>
    <t>nemám potřebu, úkoly mají všichni</t>
  </si>
  <si>
    <t>dobrá komunikace a profesionální přístup</t>
  </si>
  <si>
    <t>nemám potřebu</t>
  </si>
  <si>
    <t>sboreček - vystoupení, jarmark, velikonoční dílny, výtvarné soutěže</t>
  </si>
  <si>
    <t>zatím jsme na prvním stupni a tam je velké nasazení učitelů a práce s dětmi</t>
  </si>
  <si>
    <t>Nemám nadané dítě</t>
  </si>
  <si>
    <t>Netřídní učitelka doučuje dceru z matematiky</t>
  </si>
  <si>
    <t>Ano, potřebovaly bychom občas konzultaci, p. Bílek v PPP je neustále a dlouhodobě zaneprázdněn.</t>
  </si>
  <si>
    <t>Vstřícnost a milý přístup pracovníků</t>
  </si>
  <si>
    <t>Zatím nevyužili</t>
  </si>
  <si>
    <t>Zatím nepotřebujeme.</t>
  </si>
  <si>
    <t>Mé dítě má bezlepkovou a bez laktozovou dietu, v současnosti škola neposkytuje žádnou možnost jak by se mohl stravovat. Musí si nosit jidlo z domova, které mu alespoň paní kuchařky ohřejou.</t>
  </si>
  <si>
    <t>mobilní verze</t>
  </si>
  <si>
    <t>Bijásek</t>
  </si>
  <si>
    <t>Vstřícný přístup kuchyně k našemu problému s obědy. (ohřívání donesených obědů)</t>
  </si>
  <si>
    <t>Navrhuji zřídit dietní kuchyni, aby se děti, které mají zdravotní problémy, stravovat ve školní jídelně.</t>
  </si>
  <si>
    <t>Ohřívá obědy, které si doneseme. Rádi bychom ale plnohodnotné obědy.</t>
  </si>
  <si>
    <t>Lepek, laktóza</t>
  </si>
  <si>
    <t>Nemám nadané dítě.</t>
  </si>
  <si>
    <t>Protože je syn dysfatik.</t>
  </si>
  <si>
    <t>Možnost využití asistentky.</t>
  </si>
  <si>
    <t>Deskové hry vedené paní třídní učitelkou.</t>
  </si>
  <si>
    <t>Práci třídní učitelky a asistentky.</t>
  </si>
  <si>
    <t>zatím nevyužili jsme</t>
  </si>
  <si>
    <t>práci paní vychovatelky v družině I.</t>
  </si>
  <si>
    <t>kladný přístup</t>
  </si>
  <si>
    <t>Přivítala bych aby učitel i na prvním stupni byl po celou dobu stejný a ne, že po dvou letech má zase jiného, těžko si dítě zvyká, i vzhledem k náročnosti výuky a požadavků na dítě. To ten učitel nejvíc pozná jak se dítě snaží a chová v 1. a 2 .třídě, takže 3. a 4. třídu by měl vést tentýž..., vidím v tom trochu problém, přece jenom v 3. třídě už toho učiva je podstatně více a zvykat si na nového učitele je trochu překážkou.</t>
  </si>
  <si>
    <t>Zatím jsme nepotřebovali pomoc učitelů.</t>
  </si>
  <si>
    <t>Vstřícnosti a trpělivosti paní učitelky, sportovních aktivit jako je plavání, bruslení.</t>
  </si>
  <si>
    <t>neznám žádné dítě se kterým by takto pracovali. Pokud je nadané dítě, rodiče volí jiný druh školy</t>
  </si>
  <si>
    <t>v rámci třídní schůzky jse probrali různé metody učení a podpory učení</t>
  </si>
  <si>
    <t>zprávy z PPP nebyly poskytnuty všem učitelům, někteří učitelé neumí pracovat s dětmi s poruchou učení</t>
  </si>
  <si>
    <t>zavedení elektronické žákovské knížky, web třídy je žalostný, minimum informací poskytovaných rodičům</t>
  </si>
  <si>
    <t>společná schůzka rodičů , učitelů a vedení školy</t>
  </si>
  <si>
    <t>zapojit  i samotné děti do výběru vhodných témat.</t>
  </si>
  <si>
    <t>nemám co vyzdvihnout</t>
  </si>
  <si>
    <t>nic mě nenapadá</t>
  </si>
  <si>
    <t>a) blízkost bydliště b) nový učitel- gr. Schnidt, který snad otevře oči ostatním učitelům ve stylu učení a jednání s žáky</t>
  </si>
  <si>
    <t xml:space="preserve">elektronická žákovská </t>
  </si>
  <si>
    <t>dítě si musí hlídat samo</t>
  </si>
  <si>
    <t>bezmléčná-alergie na kravské mléko</t>
  </si>
  <si>
    <t>Nevyužili, nebyl důvod.</t>
  </si>
  <si>
    <t>Zkvalitnění výuky anglického jazyka</t>
  </si>
  <si>
    <t>Zavedení el. žákovské knížky</t>
  </si>
  <si>
    <t>Podle spádovosti, Podle zaměření školy</t>
  </si>
  <si>
    <t>Pěvecký sbor</t>
  </si>
  <si>
    <t>Naše ZŠ používá prvky moderní výuky, případně alternativních metod výuky (skupinové vyučování, problémové vyučování, Hejného matematika, praktické vyučování, RWCT (metody čtením a psaním ke kritickému myšlení), výuka jazyků CLIL, metoda čtení Sfumato…</t>
  </si>
  <si>
    <t>Nechápu styl výuky, kdy v sešitech je napsáno o výuce skoro nic vše jen  v učebnici tak stejně doma musím učit dítě a číst si v učebnici co se vlastně učí a jakým způsobem.
Ohledně AJ vůbec nerozumím tomu že učitelka vůbec nekontroluje dětem sešity kde si píší slovíčka - jsem člověk mluvící anglicky denně a to co je v těch sešitech je katastrofa. Nemluvím o tom, že děti mají písemky, kde se dává neurčitý člen a nikde ani zmínka o tom kde ho používat. Opravdu nemám čas učit své dítě denně místo učitelky.
Vždy jsem měla za to že děti se učí ve škole a doma mají jen úkol který jim popřípadě rodič z kontroluje (v určitém věku se musí naučit samostatnosti), ale místo toho rodič sedí x hodin s dítětem a snaží se do něho narvat aspoň něco aby v první až 3 třídě nenosilo domů pětky a tak mělo zkažené začátky dětsví a pocitu ze školy.</t>
  </si>
  <si>
    <t>Chtěla bych využívat,ale  nevidím žádný zájem ze strany učitelů</t>
  </si>
  <si>
    <t>Ještě jsem žádnou pomoc nepotřebovala,ale věřím,že někteří rodiče by toho mohli využít a pomoc by potřebovali.</t>
  </si>
  <si>
    <t>Neměla jsem ještě důvod využívat výchovného poradenství</t>
  </si>
  <si>
    <t>elektronická žákovská knížka,vylepšený web školy</t>
  </si>
  <si>
    <t>Už na prvním stupni bych s dětmi mluvila,co je vše může potkat na internetových stránkách,co je to kyberšikana, aby byly  už i menší děti obeznámeny s tím, že vše není růžové.</t>
  </si>
  <si>
    <t>zpívání se sborem  a práci v jedné z družin.</t>
  </si>
  <si>
    <t>více zájmových kroužků pro menší děti.</t>
  </si>
  <si>
    <t>Nic mě nenapadá</t>
  </si>
  <si>
    <t>doučování</t>
  </si>
  <si>
    <t>reference jiných rodičů</t>
  </si>
  <si>
    <t>vánoční jarmark, pěvecký sbor</t>
  </si>
  <si>
    <t>vaření</t>
  </si>
  <si>
    <t>vstřícnosti</t>
  </si>
  <si>
    <t>ohřev dietních obědů donesených z domu</t>
  </si>
  <si>
    <t>žádný</t>
  </si>
  <si>
    <t>Časová flexibilita</t>
  </si>
  <si>
    <t>El. žákovská knizka</t>
  </si>
  <si>
    <t>...</t>
  </si>
  <si>
    <t>Špatně</t>
  </si>
  <si>
    <t>Bezlepková, dia</t>
  </si>
  <si>
    <t>,,,</t>
  </si>
  <si>
    <t>El. Žákovská knížka</t>
  </si>
  <si>
    <t>Skupinová práce, dílny čtení</t>
  </si>
  <si>
    <t>Nemoc dítěte</t>
  </si>
  <si>
    <t>Týdenní pobyt v přírodě, exkurze, bruslení, projektové dny.</t>
  </si>
  <si>
    <t>Toleranci, ind. přístup,</t>
  </si>
  <si>
    <t>Nabídnutá možnost 1x/týd. pátou vyuč. hodinu doučování čt/ps nezávazné - využili jsme - 1tř.</t>
  </si>
  <si>
    <t>Ne , my nemáme "zatím" potřebu</t>
  </si>
  <si>
    <t>Nevīm</t>
  </si>
  <si>
    <t>nepotřebná</t>
  </si>
  <si>
    <t>roz ne</t>
  </si>
  <si>
    <t>špatnou</t>
  </si>
  <si>
    <t>ZŠ Emila Zátopka, Kopřivnice</t>
  </si>
  <si>
    <t>hodina navíc "ušitá na míru" pro nadané byla součástí podpůrných opatření doporučených PPP, dítěti to umožnilo větší rozvoj v oblasti matematiky</t>
  </si>
  <si>
    <t>Na řešení drobných "problémů" se domlouvám s třídní paní učitelkou bez problémů, žádnou větší pomoc jsme zatím nepotřebovali</t>
  </si>
  <si>
    <t>Ano, vnímám to jako důležitou podporu třídního učitele, důležitost individuálního přístupu k žákům s různými specifickými potřebami. Pokud toto bude podchyceno, výrazně to ovlivní celkovou práci ve třídě a klima v dané třídě.</t>
  </si>
  <si>
    <t>zlepšit webové stránky - nejsou moc přehledné a na dnešní dobu už zastaralé</t>
  </si>
  <si>
    <t>spokojenost s vyučujícími 1. stupně u 1. dítěte</t>
  </si>
  <si>
    <t>více aktivit otevřených pro rodiče - vytvoření spolupracující komunity, zapojení rodičů do výuky, zavedení např. adaptačních kurzů pro prvňáčky s rodiči (např. dvoudenní výjezdová akce před zahájením školní docházky) a další cílené setkávání s rodiči jednotlivých tříd</t>
  </si>
  <si>
    <t>více pracovat s osobnostním a sociálním rozvojem dětí, zapojit je více aktivně např. do charitativní činnosti, vybrat pomoc v reálném prostředí</t>
  </si>
  <si>
    <t>aktivity pěveckého sboru, organizování sportovních akcí, Rodičovský bál</t>
  </si>
  <si>
    <t>více kroužků pro dívky - např. zumba</t>
  </si>
  <si>
    <t>práci většiny pedagogů 1. stupně</t>
  </si>
  <si>
    <t>mladší vedení školy s vizí, jak připravit dnešní děti do života a nastavit tomu vzdělávání (přístup, metody práce,...), ředitele pracujícího více jako leader a spolupracujícího formou týmové práce s pedagogy i rodiči</t>
  </si>
  <si>
    <t>Nevyuzil</t>
  </si>
  <si>
    <t>Sportovní zaměření a sportovní výkony deti,akademii</t>
  </si>
  <si>
    <t>praktické vyučování, problémové vyučování</t>
  </si>
  <si>
    <t>při výuce ČJ (podezření na dysfunkci)</t>
  </si>
  <si>
    <t>v místě zaměstnání</t>
  </si>
  <si>
    <t>vstřícnost pedagogů</t>
  </si>
  <si>
    <t>xfghsf</t>
  </si>
  <si>
    <t>gncgfn</t>
  </si>
  <si>
    <t>cvncd</t>
  </si>
  <si>
    <t xml:space="preserve"> bvnv bn</t>
  </si>
  <si>
    <t>Zlepšení bych přivítala zejména kdyby se změnil přístup a chování k žákům pana učitele Bartoně,jeho chování k žákům v házené a hodinách tělocviku je naprosto příšerný,neustále řve,zesměšňuje žáky,sprostě  jim nadává,jeho chování k žákům,hlavně k těm starším nese jisté prvky šikany ,není vyjjímkou,že někdo z žáků na hodině kvůli němu brečí a nikdo s tím nic nedělá,všichni se tváří,že je to v pořádku,na škole,která se snaží šikanu zarazit hned v zárodku mne to opravdu velmi překvapuje,že si toto dovolí dospělý člověk,momentálně rodiče zvažují přizvání Školní inspekce a obrácení se na město Kopřivnice se stížností a žádosti o pomoc.</t>
  </si>
  <si>
    <t>účast na olympiádách</t>
  </si>
  <si>
    <t>doučení v případě nemoci a dopsání písemek v individuálním termínu</t>
  </si>
  <si>
    <t>ne, zatím ho nepotřebujeme</t>
  </si>
  <si>
    <t>aktuální akce dávat proti podpisu žáků do klasické žákovské knížky s dostatečným předstihem+psát na Bakaláře, někdy nevím, kdy končí vyučování dříve</t>
  </si>
  <si>
    <t>blízkost místa trvalého bydliště</t>
  </si>
  <si>
    <t>hromadné třídní schůzky se seznámením s plánem učiva a vizí školy, na individuálních třídních schůzkách není dostatečný časový prostor se dostat ke konkrétnímu vyučujícímu neb na chodbě stojí třeba 10 rodičů, někteří učitelé v době individuálních třídních schůzek odešli dříve domů!!!</t>
  </si>
  <si>
    <t>nemám informace o preventivních programech</t>
  </si>
  <si>
    <t>olympiády školy a florbalové zápasy, ale zápasy by měly probíhat po vyučování, a  neměly by zasahovat do výuky. Mnohokrát musela celá třída jít povinně do tělocvičny a odpadali jim tím pádem předměty a učitelé neměli pak šanci dohnat učivo.Aktivity školy nemohou být na úkor výuky.</t>
  </si>
  <si>
    <t>těch učitelů, kteří opravdu mají rádi svou práci a jsou spravedliví ke všem žákům, najdou se takoví na této škole</t>
  </si>
  <si>
    <t>lepší informovanost školy s rodiči, aktuální informace psát hned na stránky školy</t>
  </si>
  <si>
    <t>nemusíme řešit</t>
  </si>
  <si>
    <t>Doučování</t>
  </si>
  <si>
    <t>Ano,můj syn by ji potřeboval,ale nechce.</t>
  </si>
  <si>
    <t>Vysvětlivky v elektronické žákovské knížce</t>
  </si>
  <si>
    <t>Dobrých učitelů</t>
  </si>
  <si>
    <t>Nemam nadane dite</t>
  </si>
  <si>
    <t>Me dite ma omezeni ve vyuce</t>
  </si>
  <si>
    <t>Doporuceni a vlastni zkusenost</t>
  </si>
  <si>
    <t>Vanocni Jarmark</t>
  </si>
  <si>
    <t>Skvely pristup pokud se vyskytne problem</t>
  </si>
  <si>
    <t xml:space="preserve">Rozšiřující aktivity dítěte ve výuce </t>
  </si>
  <si>
    <t>Chování dítěte.</t>
  </si>
  <si>
    <t>Včas informovat o organizačních záležitostech školy na začátku školního roku - délka vyučování, zařazení dítěte do třídy apod.</t>
  </si>
  <si>
    <t>Vstřícnost jednání paní učitelky.</t>
  </si>
  <si>
    <t>Genetická výuka</t>
  </si>
  <si>
    <t>vím o případném problému včas a můžu jej řešit</t>
  </si>
  <si>
    <t xml:space="preserve">ano - je to potřebné
</t>
  </si>
  <si>
    <t>školní stránky nesplňují svoji funkci - učitelé je nevyužívají k poskytování informací</t>
  </si>
  <si>
    <t>u některých předmětů ani nevím, který učitel mé dítě učí - znám jen jméno</t>
  </si>
  <si>
    <t xml:space="preserve">preventivní programy probíhají, ale účinek je mizivý
</t>
  </si>
  <si>
    <t xml:space="preserve">aktivního studia a práce některých učitelů </t>
  </si>
  <si>
    <t>úpravu vnitřních prostor, výmalbu, opravu padajících zdí ve třídách</t>
  </si>
  <si>
    <t>genetická metoda</t>
  </si>
  <si>
    <t>školní stránky neplní svoji funkci</t>
  </si>
  <si>
    <t>aplikovat, aby byly funkční</t>
  </si>
  <si>
    <t>práce některých pedagogů</t>
  </si>
  <si>
    <t>rekonstrukci vnitřních prostor školy, výmalbu, vyřešit přechod z šaten do družiny</t>
  </si>
  <si>
    <t>skupinové, projektové, RWCT, genetickou metodu čtení</t>
  </si>
  <si>
    <t>Problémy s učením</t>
  </si>
  <si>
    <t>Nové webové stránky</t>
  </si>
  <si>
    <t>Pěvěcký sbor</t>
  </si>
  <si>
    <t>práce třídních učitelů na 1. stupni</t>
  </si>
  <si>
    <t>s  dítětem se nepracuje podle dohodnutého plánu</t>
  </si>
  <si>
    <t>nepotřebujeme ho</t>
  </si>
  <si>
    <t>aktualizase stránek, veškeré známky zadávat do Bakaláře, což se tak neděje</t>
  </si>
  <si>
    <t>konzultační hodiny s třídním učitelem, 1x za 2 měsíce, více komunikace mezi učiteli a ročiči</t>
  </si>
  <si>
    <t>sportovní zaměření</t>
  </si>
  <si>
    <t>nemá</t>
  </si>
  <si>
    <t>nemáme tuto potřebu</t>
  </si>
  <si>
    <t>nemůžu hodnotit - zatím jsme pomoci učitele nevyužili</t>
  </si>
  <si>
    <t>nevím - nepotřebujeme speciálního pedagoga</t>
  </si>
  <si>
    <t xml:space="preserve">dobrá komunikace s vyučujícími v případě nemoci dítěte </t>
  </si>
  <si>
    <t>dítě nemá tuto potřebu</t>
  </si>
  <si>
    <t>nevyužili jsme - nebylo potřeba</t>
  </si>
  <si>
    <t>přístup pedagogů v době nemoci dítěte</t>
  </si>
  <si>
    <t>skupinové vyučování, CLIL</t>
  </si>
  <si>
    <t>nemoc</t>
  </si>
  <si>
    <t>výběr SŠ</t>
  </si>
  <si>
    <t>pozitivní přístup</t>
  </si>
  <si>
    <t>nevím o tom</t>
  </si>
  <si>
    <t>individuální potřeby</t>
  </si>
  <si>
    <t xml:space="preserve">ano, v případě vztahů mezi dětmi </t>
  </si>
  <si>
    <t>Aktuální webové stránky</t>
  </si>
  <si>
    <t>mimoškolní aktivitu v podobě kapely a pěveckého sboru</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</si>
</sst>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mmmm\ yyyy"/>
    <numFmt numFmtId="165" formatCode="m/d/yyyy\ h:mm:ss"/>
  </numFmts>
  <fonts count="34" x14ac:knownFonts="1">
    <font>
      <sz val="11"/>
      <color theme="1"/>
      <name val="Calibri"/>
      <family val="2"/>
      <charset val="238"/>
      <scheme val="minor"/>
    </font>
    <font>
      <sz val="10"/>
      <color indexed="8"/>
      <name val="Arial"/>
      <family val="2"/>
      <charset val="238"/>
    </font>
    <font>
      <b/>
      <sz val="26"/>
      <color indexed="8"/>
      <name val="Arial"/>
      <family val="2"/>
      <charset val="238"/>
    </font>
    <font>
      <b/>
      <sz val="22"/>
      <color indexed="8"/>
      <name val="Arial"/>
      <family val="2"/>
      <charset val="238"/>
    </font>
    <font>
      <b/>
      <sz val="20"/>
      <color indexed="8"/>
      <name val="Arial"/>
      <family val="2"/>
      <charset val="238"/>
    </font>
    <font>
      <sz val="14"/>
      <color indexed="8"/>
      <name val="Arial"/>
      <family val="2"/>
      <charset val="238"/>
    </font>
    <font>
      <sz val="16"/>
      <color indexed="8"/>
      <name val="Arial"/>
      <family val="2"/>
      <charset val="238"/>
    </font>
    <font>
      <sz val="10"/>
      <color indexed="8"/>
      <name val="Arial"/>
      <family val="2"/>
      <charset val="238"/>
    </font>
    <font>
      <b/>
      <sz val="10"/>
      <color indexed="8"/>
      <name val="Arial"/>
      <family val="2"/>
      <charset val="238"/>
    </font>
    <font>
      <sz val="10"/>
      <name val="Arial"/>
      <family val="2"/>
      <charset val="238"/>
    </font>
    <font>
      <sz val="10"/>
      <color indexed="8"/>
      <name val="Arial"/>
      <family val="2"/>
      <charset val="238"/>
    </font>
    <font>
      <b/>
      <sz val="10"/>
      <color indexed="54"/>
      <name val="Arial"/>
      <family val="2"/>
      <charset val="238"/>
    </font>
    <font>
      <sz val="10"/>
      <color indexed="10"/>
      <name val="Arial"/>
      <family val="2"/>
      <charset val="238"/>
    </font>
    <font>
      <sz val="10"/>
      <color indexed="17"/>
      <name val="Arial"/>
      <family val="2"/>
      <charset val="238"/>
    </font>
    <font>
      <b/>
      <sz val="10"/>
      <color indexed="17"/>
      <name val="Arial"/>
      <family val="2"/>
      <charset val="238"/>
    </font>
    <font>
      <b/>
      <sz val="10"/>
      <color indexed="8"/>
      <name val="Arial"/>
      <family val="2"/>
      <charset val="238"/>
    </font>
    <font>
      <b/>
      <sz val="10"/>
      <color indexed="60"/>
      <name val="Arial"/>
      <family val="2"/>
      <charset val="238"/>
    </font>
    <font>
      <sz val="10"/>
      <color indexed="60"/>
      <name val="Arial"/>
      <family val="2"/>
      <charset val="238"/>
    </font>
    <font>
      <b/>
      <sz val="11"/>
      <color indexed="8"/>
      <name val="Calibri"/>
      <family val="2"/>
      <charset val="238"/>
    </font>
    <font>
      <b/>
      <sz val="10"/>
      <name val="Arial"/>
      <family val="2"/>
      <charset val="238"/>
    </font>
    <font>
      <b/>
      <sz val="11"/>
      <color indexed="10"/>
      <name val="Calibri"/>
      <family val="2"/>
      <charset val="238"/>
    </font>
    <font>
      <b/>
      <sz val="11"/>
      <color indexed="17"/>
      <name val="Calibri"/>
      <family val="2"/>
      <charset val="238"/>
    </font>
    <font>
      <sz val="11"/>
      <name val="Calibri"/>
      <family val="2"/>
      <charset val="238"/>
    </font>
    <font>
      <b/>
      <sz val="11"/>
      <name val="Calibri"/>
      <family val="2"/>
      <charset val="238"/>
    </font>
    <font>
      <sz val="11"/>
      <color indexed="8"/>
      <name val="Calibri"/>
      <family val="2"/>
      <charset val="238"/>
    </font>
    <font>
      <b/>
      <sz val="10"/>
      <color indexed="40"/>
      <name val="Arial"/>
      <family val="2"/>
      <charset val="238"/>
    </font>
    <font>
      <b/>
      <sz val="11"/>
      <color indexed="40"/>
      <name val="Calibri"/>
      <family val="2"/>
      <charset val="238"/>
    </font>
    <font>
      <sz val="11"/>
      <color indexed="40"/>
      <name val="Calibri"/>
      <family val="2"/>
      <charset val="238"/>
    </font>
    <font>
      <sz val="11"/>
      <color indexed="10"/>
      <name val="Calibri"/>
      <family val="2"/>
      <charset val="238"/>
    </font>
    <font>
      <b/>
      <sz val="10"/>
      <color indexed="10"/>
      <name val="Arial"/>
      <family val="2"/>
      <charset val="238"/>
    </font>
    <font>
      <b/>
      <sz val="10"/>
      <color indexed="49"/>
      <name val="Arial"/>
      <family val="2"/>
      <charset val="238"/>
    </font>
    <font>
      <sz val="9"/>
      <color indexed="81"/>
      <name val="Tahoma"/>
      <charset val="1"/>
    </font>
    <font>
      <b/>
      <sz val="9"/>
      <color indexed="81"/>
      <name val="Tahoma"/>
      <charset val="1"/>
    </font>
    <font>
      <sz val="10"/>
      <color rgb="FF000000"/>
      <name val="Arial"/>
      <family val="2"/>
      <charset val="238"/>
    </font>
  </fonts>
  <fills count="10">
    <fill>
      <patternFill patternType="none"/>
    </fill>
    <fill>
      <patternFill patternType="gray125"/>
    </fill>
    <fill>
      <patternFill patternType="solid">
        <fgColor indexed="22"/>
        <bgColor indexed="22"/>
      </patternFill>
    </fill>
    <fill>
      <patternFill patternType="solid">
        <fgColor indexed="13"/>
        <bgColor indexed="64"/>
      </patternFill>
    </fill>
    <fill>
      <patternFill patternType="solid">
        <fgColor indexed="49"/>
        <bgColor indexed="64"/>
      </patternFill>
    </fill>
    <fill>
      <patternFill patternType="solid">
        <fgColor indexed="45"/>
        <bgColor indexed="64"/>
      </patternFill>
    </fill>
    <fill>
      <patternFill patternType="solid">
        <fgColor indexed="22"/>
        <bgColor indexed="64"/>
      </patternFill>
    </fill>
    <fill>
      <patternFill patternType="solid">
        <fgColor indexed="42"/>
        <bgColor indexed="64"/>
      </patternFill>
    </fill>
    <fill>
      <patternFill patternType="solid">
        <fgColor indexed="42"/>
        <bgColor indexed="22"/>
      </patternFill>
    </fill>
    <fill>
      <patternFill patternType="solid">
        <fgColor indexed="43"/>
        <bgColor indexed="64"/>
      </patternFill>
    </fill>
  </fills>
  <borders count="3">
    <border>
      <left/>
      <right/>
      <top/>
      <bottom/>
      <diagonal/>
    </border>
    <border>
      <left/>
      <right/>
      <top/>
      <bottom style="thin">
        <color indexed="8"/>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33" fillId="0" borderId="0"/>
    <xf numFmtId="0" fontId="33" fillId="0" borderId="0"/>
    <xf numFmtId="9" fontId="24" fillId="0" borderId="0" applyFont="0" applyFill="0" applyBorder="0" applyAlignment="0" applyProtection="0"/>
  </cellStyleXfs>
  <cellXfs count="123">
    <xf numFmtId="0" fontId="0" fillId="0" borderId="0" xfId="0"/>
    <xf numFmtId="0" fontId="1" fillId="0" borderId="0" xfId="1" applyFont="1" applyAlignment="1"/>
    <xf numFmtId="17" fontId="1" fillId="0" borderId="0" xfId="1" applyNumberFormat="1" applyFont="1" applyAlignment="1"/>
    <xf numFmtId="164" fontId="4" fillId="0" borderId="0" xfId="1" applyNumberFormat="1" applyFont="1" applyAlignment="1">
      <alignment horizontal="center" vertical="center"/>
    </xf>
    <xf numFmtId="0" fontId="6" fillId="0" borderId="0" xfId="1" applyFont="1" applyAlignment="1">
      <alignment vertical="top" wrapText="1"/>
    </xf>
    <xf numFmtId="0" fontId="5" fillId="0" borderId="0" xfId="1" applyFont="1" applyAlignment="1">
      <alignment vertical="top" wrapText="1"/>
    </xf>
    <xf numFmtId="164" fontId="3" fillId="0" borderId="0" xfId="1" applyNumberFormat="1" applyFont="1" applyAlignment="1">
      <alignment vertical="center" wrapText="1"/>
    </xf>
    <xf numFmtId="0" fontId="2" fillId="0" borderId="0" xfId="1" applyFont="1" applyAlignment="1">
      <alignment vertical="center"/>
    </xf>
    <xf numFmtId="164" fontId="3" fillId="0" borderId="0" xfId="1" applyNumberFormat="1" applyFont="1" applyAlignment="1">
      <alignment vertical="center"/>
    </xf>
    <xf numFmtId="0" fontId="8" fillId="0" borderId="1" xfId="2" applyFont="1" applyBorder="1"/>
    <xf numFmtId="0" fontId="7" fillId="0" borderId="0" xfId="2" applyFont="1" applyAlignment="1"/>
    <xf numFmtId="165" fontId="9" fillId="2" borderId="0" xfId="2" applyNumberFormat="1" applyFont="1" applyFill="1" applyAlignment="1"/>
    <xf numFmtId="0" fontId="9" fillId="2" borderId="0" xfId="2" applyFont="1" applyFill="1" applyAlignment="1"/>
    <xf numFmtId="0" fontId="10" fillId="2" borderId="0" xfId="2" applyFont="1" applyFill="1"/>
    <xf numFmtId="165" fontId="9" fillId="0" borderId="0" xfId="2" applyNumberFormat="1" applyFont="1" applyAlignment="1"/>
    <xf numFmtId="0" fontId="9" fillId="0" borderId="0" xfId="2" applyFont="1" applyAlignment="1"/>
    <xf numFmtId="0" fontId="10" fillId="0" borderId="0" xfId="2" applyFont="1"/>
    <xf numFmtId="165" fontId="9" fillId="2" borderId="0" xfId="2" applyNumberFormat="1" applyFont="1" applyFill="1" applyBorder="1" applyAlignment="1"/>
    <xf numFmtId="0" fontId="9" fillId="2" borderId="0" xfId="2" applyFont="1" applyFill="1" applyBorder="1" applyAlignment="1"/>
    <xf numFmtId="0" fontId="10" fillId="2" borderId="0" xfId="2" applyFont="1" applyFill="1" applyBorder="1"/>
    <xf numFmtId="0" fontId="8" fillId="0" borderId="1" xfId="0" applyFont="1" applyBorder="1"/>
    <xf numFmtId="0" fontId="0" fillId="0" borderId="0" xfId="0" applyFont="1" applyAlignment="1"/>
    <xf numFmtId="165" fontId="9" fillId="2" borderId="0" xfId="0" applyNumberFormat="1" applyFont="1" applyFill="1" applyAlignment="1"/>
    <xf numFmtId="0" fontId="9" fillId="2" borderId="0" xfId="0" applyFont="1" applyFill="1" applyAlignment="1"/>
    <xf numFmtId="0" fontId="10" fillId="2" borderId="0" xfId="0" applyFont="1" applyFill="1"/>
    <xf numFmtId="165" fontId="9" fillId="0" borderId="0" xfId="0" applyNumberFormat="1" applyFont="1" applyAlignment="1"/>
    <xf numFmtId="0" fontId="9" fillId="0" borderId="0" xfId="0" applyFont="1" applyAlignment="1"/>
    <xf numFmtId="0" fontId="10" fillId="0" borderId="0" xfId="0" applyFont="1"/>
    <xf numFmtId="165" fontId="9" fillId="0" borderId="0" xfId="0" applyNumberFormat="1" applyFont="1" applyBorder="1" applyAlignment="1"/>
    <xf numFmtId="0" fontId="9" fillId="0" borderId="0" xfId="0" applyFont="1" applyBorder="1" applyAlignment="1"/>
    <xf numFmtId="0" fontId="10" fillId="0" borderId="0" xfId="0" applyFont="1" applyBorder="1"/>
    <xf numFmtId="0" fontId="11" fillId="0" borderId="0" xfId="0" applyFont="1" applyAlignment="1"/>
    <xf numFmtId="0" fontId="12" fillId="0" borderId="0" xfId="0" applyFont="1" applyAlignment="1">
      <alignment horizontal="center" vertical="center"/>
    </xf>
    <xf numFmtId="0" fontId="11" fillId="0" borderId="0" xfId="0" applyFont="1" applyAlignment="1">
      <alignment horizontal="center" vertical="center"/>
    </xf>
    <xf numFmtId="0" fontId="13" fillId="0" borderId="0" xfId="0" applyFont="1" applyAlignment="1">
      <alignment horizontal="center" vertical="center"/>
    </xf>
    <xf numFmtId="165" fontId="9" fillId="2" borderId="0" xfId="0" applyNumberFormat="1" applyFont="1" applyFill="1" applyBorder="1" applyAlignment="1"/>
    <xf numFmtId="0" fontId="9" fillId="2" borderId="0" xfId="0" applyFont="1" applyFill="1" applyBorder="1" applyAlignment="1"/>
    <xf numFmtId="0" fontId="10" fillId="2" borderId="0" xfId="0" applyFont="1" applyFill="1" applyBorder="1"/>
    <xf numFmtId="0" fontId="13" fillId="0" borderId="0" xfId="0" applyFont="1" applyAlignment="1"/>
    <xf numFmtId="2" fontId="0" fillId="3" borderId="0" xfId="0" applyNumberFormat="1" applyFont="1" applyFill="1" applyAlignment="1"/>
    <xf numFmtId="0" fontId="14" fillId="0" borderId="0" xfId="0" applyFont="1" applyAlignment="1"/>
    <xf numFmtId="0" fontId="15" fillId="0" borderId="0" xfId="0" applyFont="1" applyAlignment="1"/>
    <xf numFmtId="0" fontId="12" fillId="0" borderId="0" xfId="0" applyFont="1" applyAlignment="1"/>
    <xf numFmtId="0" fontId="1" fillId="0" borderId="0" xfId="0" applyFont="1" applyAlignment="1"/>
    <xf numFmtId="2" fontId="12" fillId="3" borderId="0" xfId="0" applyNumberFormat="1" applyFont="1" applyFill="1" applyAlignment="1"/>
    <xf numFmtId="0" fontId="7" fillId="4" borderId="0" xfId="2" applyFont="1" applyFill="1" applyAlignment="1"/>
    <xf numFmtId="0" fontId="13" fillId="0" borderId="0" xfId="2" applyFont="1" applyAlignment="1">
      <alignment horizontal="center"/>
    </xf>
    <xf numFmtId="0" fontId="15" fillId="5" borderId="0" xfId="2" applyFont="1" applyFill="1" applyAlignment="1"/>
    <xf numFmtId="0" fontId="15" fillId="0" borderId="0" xfId="2" applyFont="1" applyFill="1" applyAlignment="1"/>
    <xf numFmtId="0" fontId="16" fillId="0" borderId="0" xfId="2" applyFont="1" applyAlignment="1"/>
    <xf numFmtId="0" fontId="17" fillId="0" borderId="0" xfId="2" applyFont="1" applyAlignment="1">
      <alignment horizontal="center"/>
    </xf>
    <xf numFmtId="2" fontId="15" fillId="3" borderId="0" xfId="2" applyNumberFormat="1" applyFont="1" applyFill="1" applyAlignment="1"/>
    <xf numFmtId="0" fontId="17" fillId="0" borderId="0" xfId="2" applyFont="1" applyFill="1" applyAlignment="1">
      <alignment horizontal="center"/>
    </xf>
    <xf numFmtId="0" fontId="19" fillId="0" borderId="1" xfId="0" applyFont="1" applyBorder="1" applyAlignment="1"/>
    <xf numFmtId="0" fontId="8" fillId="0" borderId="1" xfId="1" applyFont="1" applyBorder="1"/>
    <xf numFmtId="0" fontId="19" fillId="0" borderId="1" xfId="1" applyFont="1" applyBorder="1" applyAlignment="1"/>
    <xf numFmtId="165" fontId="9" fillId="2" borderId="0" xfId="1" applyNumberFormat="1" applyFont="1" applyFill="1" applyAlignment="1"/>
    <xf numFmtId="0" fontId="9" fillId="2" borderId="0" xfId="1" applyFont="1" applyFill="1" applyAlignment="1"/>
    <xf numFmtId="0" fontId="10" fillId="2" borderId="0" xfId="1" applyFont="1" applyFill="1"/>
    <xf numFmtId="165" fontId="9" fillId="0" borderId="0" xfId="1" applyNumberFormat="1" applyFont="1" applyAlignment="1"/>
    <xf numFmtId="0" fontId="9" fillId="0" borderId="0" xfId="1" applyFont="1" applyAlignment="1"/>
    <xf numFmtId="0" fontId="10" fillId="0" borderId="0" xfId="1" applyFont="1"/>
    <xf numFmtId="165" fontId="9" fillId="2" borderId="0" xfId="1" applyNumberFormat="1" applyFont="1" applyFill="1" applyBorder="1" applyAlignment="1"/>
    <xf numFmtId="0" fontId="9" fillId="2" borderId="0" xfId="1" applyFont="1" applyFill="1" applyBorder="1" applyAlignment="1"/>
    <xf numFmtId="0" fontId="10" fillId="2" borderId="0" xfId="1" applyFont="1" applyFill="1" applyBorder="1"/>
    <xf numFmtId="0" fontId="10" fillId="0" borderId="0" xfId="0" applyFont="1" applyAlignment="1"/>
    <xf numFmtId="0" fontId="18" fillId="5" borderId="0" xfId="0" applyFont="1" applyFill="1" applyAlignment="1">
      <alignment horizontal="center"/>
    </xf>
    <xf numFmtId="0" fontId="19" fillId="5" borderId="0" xfId="0" applyFont="1" applyFill="1" applyAlignment="1">
      <alignment horizontal="center"/>
    </xf>
    <xf numFmtId="0" fontId="15" fillId="5" borderId="0" xfId="1" applyFont="1" applyFill="1" applyAlignment="1">
      <alignment horizontal="center"/>
    </xf>
    <xf numFmtId="0" fontId="21" fillId="0" borderId="0" xfId="0" applyFont="1" applyAlignment="1">
      <alignment horizontal="center" vertical="center"/>
    </xf>
    <xf numFmtId="0" fontId="0" fillId="0" borderId="0" xfId="0" applyAlignment="1">
      <alignment horizontal="center"/>
    </xf>
    <xf numFmtId="0" fontId="18" fillId="6" borderId="0" xfId="0" applyFont="1" applyFill="1" applyAlignment="1"/>
    <xf numFmtId="0" fontId="19" fillId="6" borderId="0" xfId="0" applyFont="1" applyFill="1" applyAlignment="1"/>
    <xf numFmtId="0" fontId="22" fillId="0" borderId="0" xfId="0" applyFont="1"/>
    <xf numFmtId="0" fontId="23" fillId="6" borderId="0" xfId="0" applyFont="1" applyFill="1" applyAlignment="1"/>
    <xf numFmtId="164" fontId="3" fillId="0" borderId="0" xfId="1" applyNumberFormat="1" applyFont="1" applyAlignment="1">
      <alignment horizontal="center" vertical="center" wrapText="1"/>
    </xf>
    <xf numFmtId="9" fontId="16" fillId="0" borderId="0" xfId="3" applyFont="1" applyAlignment="1"/>
    <xf numFmtId="9" fontId="25" fillId="0" borderId="0" xfId="2" applyNumberFormat="1" applyFont="1" applyAlignment="1"/>
    <xf numFmtId="0" fontId="25" fillId="0" borderId="0" xfId="2" applyFont="1" applyAlignment="1"/>
    <xf numFmtId="0" fontId="1" fillId="0" borderId="0" xfId="2" applyFont="1" applyAlignment="1"/>
    <xf numFmtId="9" fontId="25" fillId="0" borderId="0" xfId="3" applyFont="1" applyAlignment="1"/>
    <xf numFmtId="9" fontId="7" fillId="0" borderId="0" xfId="3" applyFont="1" applyAlignment="1"/>
    <xf numFmtId="0" fontId="26" fillId="0" borderId="0" xfId="0" applyFont="1" applyAlignment="1">
      <alignment horizontal="center" vertical="center"/>
    </xf>
    <xf numFmtId="9" fontId="0" fillId="0" borderId="0" xfId="3" applyFont="1"/>
    <xf numFmtId="9" fontId="27" fillId="0" borderId="0" xfId="3" applyFont="1"/>
    <xf numFmtId="9" fontId="20" fillId="0" borderId="0" xfId="3" applyFont="1" applyAlignment="1">
      <alignment horizontal="center" vertical="center"/>
    </xf>
    <xf numFmtId="0" fontId="28" fillId="0" borderId="0" xfId="0" applyFont="1" applyAlignment="1"/>
    <xf numFmtId="0" fontId="29" fillId="0" borderId="0" xfId="0" applyFont="1" applyAlignment="1"/>
    <xf numFmtId="0" fontId="29" fillId="0" borderId="0" xfId="0" applyFont="1" applyAlignment="1">
      <alignment horizontal="center" vertical="center"/>
    </xf>
    <xf numFmtId="0" fontId="15" fillId="0" borderId="0" xfId="2" applyFont="1" applyAlignment="1"/>
    <xf numFmtId="0" fontId="30" fillId="0" borderId="0" xfId="2" applyFont="1" applyAlignment="1"/>
    <xf numFmtId="0" fontId="8" fillId="7" borderId="1" xfId="2" applyFont="1" applyFill="1" applyBorder="1"/>
    <xf numFmtId="0" fontId="9" fillId="8" borderId="0" xfId="2" applyFont="1" applyFill="1" applyAlignment="1"/>
    <xf numFmtId="0" fontId="9" fillId="7" borderId="0" xfId="2" applyFont="1" applyFill="1" applyAlignment="1"/>
    <xf numFmtId="0" fontId="9" fillId="8" borderId="0" xfId="2" applyFont="1" applyFill="1" applyBorder="1" applyAlignment="1"/>
    <xf numFmtId="0" fontId="7" fillId="7" borderId="0" xfId="2" applyFont="1" applyFill="1" applyAlignment="1"/>
    <xf numFmtId="0" fontId="13" fillId="7" borderId="0" xfId="2" applyFont="1" applyFill="1" applyAlignment="1">
      <alignment horizontal="center"/>
    </xf>
    <xf numFmtId="0" fontId="8" fillId="7" borderId="1" xfId="0" applyFont="1" applyFill="1" applyBorder="1"/>
    <xf numFmtId="0" fontId="9" fillId="8" borderId="0" xfId="0" applyFont="1" applyFill="1" applyAlignment="1"/>
    <xf numFmtId="0" fontId="9" fillId="7" borderId="0" xfId="0" applyFont="1" applyFill="1" applyAlignment="1"/>
    <xf numFmtId="0" fontId="9" fillId="7" borderId="0" xfId="0" applyFont="1" applyFill="1" applyBorder="1" applyAlignment="1"/>
    <xf numFmtId="0" fontId="0" fillId="7" borderId="0" xfId="0" applyFont="1" applyFill="1" applyAlignment="1"/>
    <xf numFmtId="0" fontId="12" fillId="7" borderId="0" xfId="0" applyFont="1" applyFill="1" applyAlignment="1">
      <alignment horizontal="center" vertical="center"/>
    </xf>
    <xf numFmtId="0" fontId="13" fillId="7" borderId="0" xfId="0" applyFont="1" applyFill="1" applyAlignment="1">
      <alignment horizontal="center" vertical="center"/>
    </xf>
    <xf numFmtId="0" fontId="9" fillId="8" borderId="0" xfId="0" applyFont="1" applyFill="1" applyBorder="1" applyAlignment="1"/>
    <xf numFmtId="0" fontId="13" fillId="7" borderId="0" xfId="0" applyFont="1" applyFill="1" applyAlignment="1"/>
    <xf numFmtId="0" fontId="12" fillId="7" borderId="0" xfId="0" applyFont="1" applyFill="1" applyAlignment="1"/>
    <xf numFmtId="0" fontId="15" fillId="7" borderId="0" xfId="2" applyFont="1" applyFill="1" applyAlignment="1"/>
    <xf numFmtId="0" fontId="0" fillId="7" borderId="0" xfId="0" applyFill="1"/>
    <xf numFmtId="0" fontId="28" fillId="7" borderId="0" xfId="0" applyFont="1" applyFill="1" applyAlignment="1"/>
    <xf numFmtId="0" fontId="29" fillId="7" borderId="0" xfId="0" applyFont="1" applyFill="1" applyAlignment="1">
      <alignment horizontal="center" vertical="center"/>
    </xf>
    <xf numFmtId="9" fontId="25" fillId="9" borderId="0" xfId="3" applyFont="1" applyFill="1" applyAlignment="1"/>
    <xf numFmtId="0" fontId="7" fillId="9" borderId="0" xfId="2" applyFont="1" applyFill="1" applyAlignment="1"/>
    <xf numFmtId="0" fontId="17" fillId="9" borderId="0" xfId="2" applyFont="1" applyFill="1" applyAlignment="1">
      <alignment horizontal="center"/>
    </xf>
    <xf numFmtId="0" fontId="15" fillId="9" borderId="2" xfId="2" applyFont="1" applyFill="1" applyBorder="1" applyAlignment="1"/>
    <xf numFmtId="0" fontId="15" fillId="9" borderId="0" xfId="2" applyFont="1" applyFill="1" applyAlignment="1"/>
    <xf numFmtId="9" fontId="16" fillId="9" borderId="2" xfId="2" applyNumberFormat="1" applyFont="1" applyFill="1" applyBorder="1" applyAlignment="1"/>
    <xf numFmtId="9" fontId="25" fillId="9" borderId="2" xfId="3" applyFont="1" applyFill="1" applyBorder="1" applyAlignment="1"/>
    <xf numFmtId="0" fontId="7" fillId="9" borderId="2" xfId="2" applyFont="1" applyFill="1" applyBorder="1" applyAlignment="1"/>
    <xf numFmtId="0" fontId="17" fillId="9" borderId="2" xfId="2" applyFont="1" applyFill="1" applyBorder="1" applyAlignment="1">
      <alignment horizontal="center"/>
    </xf>
    <xf numFmtId="0" fontId="5" fillId="0" borderId="0" xfId="1" applyFont="1" applyAlignment="1">
      <alignment horizontal="center" vertical="top" wrapText="1"/>
    </xf>
    <xf numFmtId="164" fontId="3" fillId="0" borderId="0" xfId="1" applyNumberFormat="1" applyFont="1" applyAlignment="1">
      <alignment horizontal="center" vertical="center" wrapText="1"/>
    </xf>
    <xf numFmtId="0" fontId="2" fillId="0" borderId="0" xfId="1" applyFont="1" applyAlignment="1">
      <alignment horizontal="center" vertical="center"/>
    </xf>
  </cellXfs>
  <cellStyles count="4">
    <cellStyle name="Normální" xfId="0" builtinId="0"/>
    <cellStyle name="Normální 2" xfId="1"/>
    <cellStyle name="Normální 3" xfId="2"/>
    <cellStyle name="Procenta" xfId="3" builtinId="5"/>
  </cellStyles>
  <dxfs count="637">
    <dxf>
      <font>
        <b val="0"/>
        <i val="0"/>
        <strike val="0"/>
        <condense val="0"/>
        <extend val="0"/>
        <outline val="0"/>
        <shadow val="0"/>
        <u val="none"/>
        <vertAlign val="baseline"/>
        <sz val="10"/>
        <color indexed="8"/>
        <name val="Arial"/>
        <scheme val="none"/>
      </font>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indexed="8"/>
        <name val="Arial"/>
        <scheme val="none"/>
      </font>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indent="0" justifyLastLine="0" shrinkToFit="0" readingOrder="0"/>
    </dxf>
    <dxf>
      <font>
        <b val="0"/>
        <i val="0"/>
        <strike val="0"/>
        <condense val="0"/>
        <extend val="0"/>
        <outline val="0"/>
        <shadow val="0"/>
        <u val="none"/>
        <vertAlign val="baseline"/>
        <sz val="10"/>
        <color auto="1"/>
        <name val="Arial"/>
        <scheme val="none"/>
      </font>
      <numFmt numFmtId="165" formatCode="m/d/yyyy\ h:mm:ss"/>
      <alignment horizontal="general" vertical="bottom" textRotation="0" wrapText="0" relativeIndent="0" justifyLastLine="0" shrinkToFit="0" readingOrder="0"/>
    </dxf>
    <dxf>
      <border outline="0">
        <bottom style="thin">
          <color indexed="8"/>
        </bottom>
      </border>
    </dxf>
    <dxf>
      <font>
        <b/>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indexed="8"/>
        <name val="Arial"/>
        <scheme val="none"/>
      </font>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indexed="8"/>
        <name val="Arial"/>
        <scheme val="none"/>
      </font>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indexed="8"/>
        <name val="Arial"/>
        <scheme val="none"/>
      </font>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indexed="8"/>
        <name val="Arial"/>
        <scheme val="none"/>
      </font>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indexed="8"/>
        <name val="Arial"/>
        <scheme val="none"/>
      </font>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numFmt numFmtId="165" formatCode="m/d/yyyy\ h:mm:ss"/>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border outline="0">
        <bottom style="thin">
          <color indexed="8"/>
        </bottom>
      </border>
    </dxf>
    <dxf>
      <font>
        <b/>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indexed="8"/>
        <name val="Arial"/>
        <scheme val="none"/>
      </font>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indexed="8"/>
        <name val="Arial"/>
        <scheme val="none"/>
      </font>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indexed="8"/>
        <name val="Arial"/>
        <scheme val="none"/>
      </font>
    </dxf>
    <dxf>
      <font>
        <b val="0"/>
        <i val="0"/>
        <strike val="0"/>
        <condense val="0"/>
        <extend val="0"/>
        <outline val="0"/>
        <shadow val="0"/>
        <u val="none"/>
        <vertAlign val="baseline"/>
        <sz val="10"/>
        <color indexed="8"/>
        <name val="Arial"/>
        <scheme val="none"/>
      </font>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indexed="8"/>
        <name val="Arial"/>
        <scheme val="none"/>
      </font>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numFmt numFmtId="165" formatCode="m/d/yyyy\ h:mm:ss"/>
      <alignment horizontal="general" vertical="bottom" textRotation="0" wrapText="0" relativeIndent="0" justifyLastLine="0" shrinkToFit="0" readingOrder="0"/>
    </dxf>
    <dxf>
      <border outline="0">
        <bottom style="thin">
          <color indexed="8"/>
        </bottom>
      </border>
    </dxf>
    <dxf>
      <font>
        <b/>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indexed="8"/>
        <name val="Arial"/>
        <scheme val="none"/>
      </font>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indexed="8"/>
        <name val="Arial"/>
        <scheme val="none"/>
      </font>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indexed="8"/>
        <name val="Arial"/>
        <scheme val="none"/>
      </font>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indexed="8"/>
        <name val="Arial"/>
        <scheme val="none"/>
      </font>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indexed="8"/>
        <name val="Arial"/>
        <scheme val="none"/>
      </font>
    </dxf>
    <dxf>
      <font>
        <b val="0"/>
        <i val="0"/>
        <strike val="0"/>
        <condense val="0"/>
        <extend val="0"/>
        <outline val="0"/>
        <shadow val="0"/>
        <u val="none"/>
        <vertAlign val="baseline"/>
        <sz val="10"/>
        <color indexed="8"/>
        <name val="Arial"/>
        <scheme val="none"/>
      </font>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indexed="8"/>
        <name val="Arial"/>
        <scheme val="none"/>
      </font>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numFmt numFmtId="165" formatCode="m/d/yyyy\ h:mm:ss"/>
      <alignment horizontal="general" vertical="bottom" textRotation="0" wrapText="0" relativeIndent="0" justifyLastLine="0" shrinkToFit="0" readingOrder="0"/>
    </dxf>
    <dxf>
      <border outline="0">
        <bottom style="thin">
          <color indexed="8"/>
        </bottom>
      </border>
    </dxf>
    <dxf>
      <font>
        <b/>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indexed="8"/>
        <name val="Arial"/>
        <scheme val="none"/>
      </font>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indexed="8"/>
        <name val="Arial"/>
        <scheme val="none"/>
      </font>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indexed="8"/>
        <name val="Arial"/>
        <scheme val="none"/>
      </font>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indexed="8"/>
        <name val="Arial"/>
        <scheme val="none"/>
      </font>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indexed="8"/>
        <name val="Arial"/>
        <scheme val="none"/>
      </font>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numFmt numFmtId="165" formatCode="m/d/yyyy\ h:mm:ss"/>
      <alignment horizontal="general" vertical="bottom" textRotation="0" wrapText="0" relativeIndent="0" justifyLastLine="0" shrinkToFit="0" readingOrder="0"/>
    </dxf>
    <dxf>
      <border outline="0">
        <bottom style="thin">
          <color indexed="8"/>
        </bottom>
      </border>
    </dxf>
    <dxf>
      <font>
        <b/>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indexed="8"/>
        <name val="Arial"/>
        <scheme val="none"/>
      </font>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numFmt numFmtId="165" formatCode="m/d/yyyy\ h:mm:ss"/>
      <alignment horizontal="general" vertical="bottom" textRotation="0" wrapText="0" relativeIndent="0" justifyLastLine="0" shrinkToFit="0" readingOrder="0"/>
    </dxf>
    <dxf>
      <border outline="0">
        <bottom style="thin">
          <color indexed="8"/>
        </bottom>
      </border>
    </dxf>
    <dxf>
      <font>
        <b/>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indexed="8"/>
        <name val="Arial"/>
        <scheme val="none"/>
      </font>
      <fill>
        <patternFill patternType="solid">
          <fgColor indexed="22"/>
          <bgColor indexed="22"/>
        </patternFill>
      </fill>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indexed="8"/>
        <name val="Arial"/>
        <scheme val="none"/>
      </font>
      <fill>
        <patternFill patternType="solid">
          <fgColor indexed="22"/>
          <bgColor indexed="22"/>
        </patternFill>
      </fill>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indexed="8"/>
        <name val="Arial"/>
        <scheme val="none"/>
      </font>
      <fill>
        <patternFill patternType="solid">
          <fgColor indexed="22"/>
          <bgColor indexed="22"/>
        </patternFill>
      </fill>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indexed="8"/>
        <name val="Arial"/>
        <scheme val="none"/>
      </font>
      <fill>
        <patternFill patternType="solid">
          <fgColor indexed="22"/>
          <bgColor indexed="22"/>
        </patternFill>
      </fill>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indexed="8"/>
        <name val="Arial"/>
        <scheme val="none"/>
      </font>
      <fill>
        <patternFill patternType="solid">
          <fgColor indexed="22"/>
          <bgColor indexed="22"/>
        </patternFill>
      </fill>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numFmt numFmtId="165" formatCode="m/d/yyyy\ h:mm:ss"/>
      <fill>
        <patternFill patternType="solid">
          <fgColor indexed="22"/>
          <bgColor indexed="22"/>
        </patternFill>
      </fill>
      <alignment horizontal="general" vertical="bottom" textRotation="0" wrapText="0" relativeIndent="0" justifyLastLine="0" shrinkToFit="0" readingOrder="0"/>
    </dxf>
    <dxf>
      <border outline="0">
        <bottom style="thin">
          <color indexed="8"/>
        </bottom>
      </border>
    </dxf>
    <dxf>
      <font>
        <b/>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indexed="8"/>
        <name val="Arial"/>
        <scheme val="none"/>
      </font>
      <fill>
        <patternFill patternType="solid">
          <fgColor indexed="22"/>
          <bgColor indexed="22"/>
        </patternFill>
      </fill>
    </dxf>
    <dxf>
      <font>
        <b val="0"/>
        <i val="0"/>
        <strike val="0"/>
        <condense val="0"/>
        <extend val="0"/>
        <outline val="0"/>
        <shadow val="0"/>
        <u val="none"/>
        <vertAlign val="baseline"/>
        <sz val="10"/>
        <color indexed="8"/>
        <name val="Arial"/>
        <scheme val="none"/>
      </font>
      <fill>
        <patternFill patternType="solid">
          <fgColor indexed="22"/>
          <bgColor indexed="22"/>
        </patternFill>
      </fill>
    </dxf>
    <dxf>
      <font>
        <b val="0"/>
        <i val="0"/>
        <strike val="0"/>
        <condense val="0"/>
        <extend val="0"/>
        <outline val="0"/>
        <shadow val="0"/>
        <u val="none"/>
        <vertAlign val="baseline"/>
        <sz val="10"/>
        <color indexed="8"/>
        <name val="Arial"/>
        <scheme val="none"/>
      </font>
      <fill>
        <patternFill patternType="solid">
          <fgColor indexed="22"/>
          <bgColor indexed="22"/>
        </patternFill>
      </fill>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indexed="8"/>
        <name val="Arial"/>
        <scheme val="none"/>
      </font>
      <fill>
        <patternFill patternType="solid">
          <fgColor indexed="22"/>
          <bgColor indexed="22"/>
        </patternFill>
      </fill>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indexed="8"/>
        <name val="Arial"/>
        <scheme val="none"/>
      </font>
      <fill>
        <patternFill patternType="solid">
          <fgColor indexed="22"/>
          <bgColor indexed="22"/>
        </patternFill>
      </fill>
    </dxf>
    <dxf>
      <font>
        <b val="0"/>
        <i val="0"/>
        <strike val="0"/>
        <condense val="0"/>
        <extend val="0"/>
        <outline val="0"/>
        <shadow val="0"/>
        <u val="none"/>
        <vertAlign val="baseline"/>
        <sz val="10"/>
        <color indexed="8"/>
        <name val="Arial"/>
        <scheme val="none"/>
      </font>
      <fill>
        <patternFill patternType="solid">
          <fgColor indexed="22"/>
          <bgColor indexed="22"/>
        </patternFill>
      </fill>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indexed="8"/>
        <name val="Arial"/>
        <scheme val="none"/>
      </font>
      <fill>
        <patternFill patternType="solid">
          <fgColor indexed="22"/>
          <bgColor indexed="22"/>
        </patternFill>
      </fill>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indexed="8"/>
        <name val="Arial"/>
        <scheme val="none"/>
      </font>
      <fill>
        <patternFill patternType="solid">
          <fgColor indexed="22"/>
          <bgColor indexed="22"/>
        </patternFill>
      </fill>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numFmt numFmtId="165" formatCode="m/d/yyyy\ h:mm:ss"/>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indexed="8"/>
        <name val="Arial"/>
        <scheme val="none"/>
      </font>
      <fill>
        <patternFill patternType="solid">
          <fgColor indexed="22"/>
          <bgColor indexed="22"/>
        </patternFill>
      </fill>
    </dxf>
    <dxf>
      <border outline="0">
        <bottom style="thin">
          <color indexed="8"/>
        </bottom>
      </border>
    </dxf>
    <dxf>
      <font>
        <b/>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4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indexed="8"/>
        <name val="Arial"/>
        <scheme val="none"/>
      </font>
      <fill>
        <patternFill patternType="solid">
          <fgColor indexed="22"/>
          <bgColor indexed="22"/>
        </patternFill>
      </fill>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indexed="8"/>
        <name val="Arial"/>
        <scheme val="none"/>
      </font>
      <fill>
        <patternFill patternType="solid">
          <fgColor indexed="22"/>
          <bgColor indexed="22"/>
        </patternFill>
      </fill>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indexed="8"/>
        <name val="Arial"/>
        <scheme val="none"/>
      </font>
      <fill>
        <patternFill patternType="solid">
          <fgColor indexed="22"/>
          <bgColor indexed="22"/>
        </patternFill>
      </fill>
    </dxf>
    <dxf>
      <font>
        <b val="0"/>
        <i val="0"/>
        <strike val="0"/>
        <condense val="0"/>
        <extend val="0"/>
        <outline val="0"/>
        <shadow val="0"/>
        <u val="none"/>
        <vertAlign val="baseline"/>
        <sz val="10"/>
        <color auto="1"/>
        <name val="Arial"/>
        <scheme val="none"/>
      </font>
      <fill>
        <patternFill patternType="solid">
          <fgColor indexed="22"/>
          <bgColor indexed="4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indexed="8"/>
        <name val="Arial"/>
        <scheme val="none"/>
      </font>
      <fill>
        <patternFill patternType="solid">
          <fgColor indexed="22"/>
          <bgColor indexed="22"/>
        </patternFill>
      </fill>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indexed="8"/>
        <name val="Arial"/>
        <scheme val="none"/>
      </font>
      <fill>
        <patternFill patternType="solid">
          <fgColor indexed="22"/>
          <bgColor indexed="22"/>
        </patternFill>
      </fill>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indexed="8"/>
        <name val="Arial"/>
        <scheme val="none"/>
      </font>
      <fill>
        <patternFill patternType="solid">
          <fgColor indexed="22"/>
          <bgColor indexed="22"/>
        </patternFill>
      </fill>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numFmt numFmtId="165" formatCode="m/d/yyyy\ h:mm:ss"/>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border outline="0">
        <bottom style="thin">
          <color indexed="8"/>
        </bottom>
      </border>
    </dxf>
    <dxf>
      <font>
        <b/>
        <i val="0"/>
        <strike val="0"/>
        <condense val="0"/>
        <extend val="0"/>
        <outline val="0"/>
        <shadow val="0"/>
        <u val="none"/>
        <vertAlign val="baseline"/>
        <sz val="10"/>
        <color indexed="8"/>
        <name val="Arial"/>
        <scheme val="none"/>
      </font>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indexed="8"/>
        <name val="Arial"/>
        <scheme val="none"/>
      </font>
      <fill>
        <patternFill patternType="solid">
          <fgColor indexed="22"/>
          <bgColor indexed="22"/>
        </patternFill>
      </fill>
    </dxf>
    <dxf>
      <font>
        <b val="0"/>
        <i val="0"/>
        <strike val="0"/>
        <condense val="0"/>
        <extend val="0"/>
        <outline val="0"/>
        <shadow val="0"/>
        <u val="none"/>
        <vertAlign val="baseline"/>
        <sz val="10"/>
        <color indexed="8"/>
        <name val="Arial"/>
        <scheme val="none"/>
      </font>
      <fill>
        <patternFill patternType="solid">
          <fgColor indexed="22"/>
          <bgColor indexed="22"/>
        </patternFill>
      </fill>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4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indexed="8"/>
        <name val="Arial"/>
        <scheme val="none"/>
      </font>
      <fill>
        <patternFill patternType="solid">
          <fgColor indexed="22"/>
          <bgColor indexed="22"/>
        </patternFill>
      </fill>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indexed="8"/>
        <name val="Arial"/>
        <scheme val="none"/>
      </font>
      <fill>
        <patternFill patternType="solid">
          <fgColor indexed="22"/>
          <bgColor indexed="22"/>
        </patternFill>
      </fill>
    </dxf>
    <dxf>
      <font>
        <b val="0"/>
        <i val="0"/>
        <strike val="0"/>
        <condense val="0"/>
        <extend val="0"/>
        <outline val="0"/>
        <shadow val="0"/>
        <u val="none"/>
        <vertAlign val="baseline"/>
        <sz val="10"/>
        <color indexed="8"/>
        <name val="Arial"/>
        <scheme val="none"/>
      </font>
      <fill>
        <patternFill patternType="solid">
          <fgColor indexed="22"/>
          <bgColor indexed="22"/>
        </patternFill>
      </fill>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indexed="8"/>
        <name val="Arial"/>
        <scheme val="none"/>
      </font>
      <fill>
        <patternFill patternType="solid">
          <fgColor indexed="22"/>
          <bgColor indexed="22"/>
        </patternFill>
      </fill>
    </dxf>
    <dxf>
      <font>
        <b val="0"/>
        <i val="0"/>
        <strike val="0"/>
        <condense val="0"/>
        <extend val="0"/>
        <outline val="0"/>
        <shadow val="0"/>
        <u val="none"/>
        <vertAlign val="baseline"/>
        <sz val="10"/>
        <color auto="1"/>
        <name val="Arial"/>
        <scheme val="none"/>
      </font>
      <fill>
        <patternFill patternType="solid">
          <fgColor indexed="22"/>
          <bgColor indexed="4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indexed="8"/>
        <name val="Arial"/>
        <scheme val="none"/>
      </font>
    </dxf>
    <dxf>
      <font>
        <b val="0"/>
        <i val="0"/>
        <strike val="0"/>
        <condense val="0"/>
        <extend val="0"/>
        <outline val="0"/>
        <shadow val="0"/>
        <u val="none"/>
        <vertAlign val="baseline"/>
        <sz val="10"/>
        <color indexed="8"/>
        <name val="Arial"/>
        <scheme val="none"/>
      </font>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indexed="8"/>
        <name val="Arial"/>
        <scheme val="none"/>
      </font>
      <fill>
        <patternFill patternType="solid">
          <fgColor indexed="22"/>
          <bgColor indexed="22"/>
        </patternFill>
      </fill>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indexed="8"/>
        <name val="Arial"/>
        <scheme val="none"/>
      </font>
      <fill>
        <patternFill patternType="solid">
          <fgColor indexed="22"/>
          <bgColor indexed="22"/>
        </patternFill>
      </fill>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indexed="8"/>
        <name val="Arial"/>
        <scheme val="none"/>
      </font>
      <fill>
        <patternFill patternType="solid">
          <fgColor indexed="22"/>
          <bgColor indexed="22"/>
        </patternFill>
      </fill>
    </dxf>
    <dxf>
      <font>
        <b val="0"/>
        <i val="0"/>
        <strike val="0"/>
        <condense val="0"/>
        <extend val="0"/>
        <outline val="0"/>
        <shadow val="0"/>
        <u val="none"/>
        <vertAlign val="baseline"/>
        <sz val="10"/>
        <color indexed="8"/>
        <name val="Arial"/>
        <scheme val="none"/>
      </font>
      <fill>
        <patternFill patternType="solid">
          <fgColor indexed="22"/>
          <bgColor indexed="22"/>
        </patternFill>
      </fill>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indexed="8"/>
        <name val="Arial"/>
        <scheme val="none"/>
      </font>
      <fill>
        <patternFill patternType="solid">
          <fgColor indexed="22"/>
          <bgColor indexed="22"/>
        </patternFill>
      </fill>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numFmt numFmtId="165" formatCode="m/d/yyyy\ h:mm:ss"/>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border outline="0">
        <bottom style="thin">
          <color indexed="8"/>
        </bottom>
      </border>
    </dxf>
    <dxf>
      <font>
        <b/>
        <i val="0"/>
        <strike val="0"/>
        <condense val="0"/>
        <extend val="0"/>
        <outline val="0"/>
        <shadow val="0"/>
        <u val="none"/>
        <vertAlign val="baseline"/>
        <sz val="10"/>
        <color indexed="8"/>
        <name val="Arial"/>
        <scheme val="none"/>
      </font>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64"/>
          <bgColor indexed="4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indexed="8"/>
        <name val="Arial"/>
        <scheme val="none"/>
      </font>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indexed="8"/>
        <name val="Arial"/>
        <scheme val="none"/>
      </font>
    </dxf>
    <dxf>
      <font>
        <b val="0"/>
        <i val="0"/>
        <strike val="0"/>
        <condense val="0"/>
        <extend val="0"/>
        <outline val="0"/>
        <shadow val="0"/>
        <u val="none"/>
        <vertAlign val="baseline"/>
        <sz val="10"/>
        <color auto="1"/>
        <name val="Arial"/>
        <scheme val="none"/>
      </font>
      <fill>
        <patternFill patternType="solid">
          <fgColor indexed="64"/>
          <bgColor indexed="4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indexed="8"/>
        <name val="Arial"/>
        <scheme val="none"/>
      </font>
    </dxf>
    <dxf>
      <font>
        <b val="0"/>
        <i val="0"/>
        <strike val="0"/>
        <condense val="0"/>
        <extend val="0"/>
        <outline val="0"/>
        <shadow val="0"/>
        <u val="none"/>
        <vertAlign val="baseline"/>
        <sz val="10"/>
        <color indexed="8"/>
        <name val="Arial"/>
        <scheme val="none"/>
      </font>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indexed="8"/>
        <name val="Arial"/>
        <scheme val="none"/>
      </font>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indexed="8"/>
        <name val="Arial"/>
        <scheme val="none"/>
      </font>
    </dxf>
    <dxf>
      <font>
        <b val="0"/>
        <i val="0"/>
        <strike val="0"/>
        <condense val="0"/>
        <extend val="0"/>
        <outline val="0"/>
        <shadow val="0"/>
        <u val="none"/>
        <vertAlign val="baseline"/>
        <sz val="10"/>
        <color indexed="8"/>
        <name val="Arial"/>
        <scheme val="none"/>
      </font>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numFmt numFmtId="165" formatCode="m/d/yyyy\ h:mm:ss"/>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border outline="0">
        <bottom style="thin">
          <color indexed="8"/>
        </bottom>
      </border>
    </dxf>
    <dxf>
      <font>
        <b/>
        <i val="0"/>
        <strike val="0"/>
        <condense val="0"/>
        <extend val="0"/>
        <outline val="0"/>
        <shadow val="0"/>
        <u val="none"/>
        <vertAlign val="baseline"/>
        <sz val="10"/>
        <color indexed="8"/>
        <name val="Arial"/>
        <scheme val="none"/>
      </font>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indexed="8"/>
        <name val="Arial"/>
        <scheme val="none"/>
      </font>
      <fill>
        <patternFill patternType="solid">
          <fgColor indexed="22"/>
          <bgColor indexed="22"/>
        </patternFill>
      </fill>
    </dxf>
    <dxf>
      <font>
        <b val="0"/>
        <i val="0"/>
        <strike val="0"/>
        <condense val="0"/>
        <extend val="0"/>
        <outline val="0"/>
        <shadow val="0"/>
        <u val="none"/>
        <vertAlign val="baseline"/>
        <sz val="10"/>
        <color indexed="8"/>
        <name val="Arial"/>
        <scheme val="none"/>
      </font>
      <fill>
        <patternFill patternType="solid">
          <fgColor indexed="22"/>
          <bgColor indexed="22"/>
        </patternFill>
      </fill>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4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indexed="8"/>
        <name val="Arial"/>
        <scheme val="none"/>
      </font>
      <fill>
        <patternFill patternType="solid">
          <fgColor indexed="22"/>
          <bgColor indexed="22"/>
        </patternFill>
      </fill>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4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indexed="8"/>
        <name val="Arial"/>
        <scheme val="none"/>
      </font>
      <fill>
        <patternFill patternType="solid">
          <fgColor indexed="22"/>
          <bgColor indexed="22"/>
        </patternFill>
      </fill>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indexed="8"/>
        <name val="Arial"/>
        <scheme val="none"/>
      </font>
      <fill>
        <patternFill patternType="solid">
          <fgColor indexed="22"/>
          <bgColor indexed="22"/>
        </patternFill>
      </fill>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numFmt numFmtId="165" formatCode="m/d/yyyy\ h:mm:ss"/>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border outline="0">
        <bottom style="thin">
          <color indexed="8"/>
        </bottom>
      </border>
    </dxf>
    <dxf>
      <font>
        <b/>
        <i val="0"/>
        <strike val="0"/>
        <condense val="0"/>
        <extend val="0"/>
        <outline val="0"/>
        <shadow val="0"/>
        <u val="none"/>
        <vertAlign val="baseline"/>
        <sz val="10"/>
        <color indexed="8"/>
        <name val="Arial"/>
        <scheme val="none"/>
      </font>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indexed="8"/>
        <name val="Arial"/>
        <scheme val="none"/>
      </font>
      <fill>
        <patternFill patternType="solid">
          <fgColor indexed="22"/>
          <bgColor indexed="22"/>
        </patternFill>
      </fill>
    </dxf>
    <dxf>
      <font>
        <b val="0"/>
        <i val="0"/>
        <strike val="0"/>
        <condense val="0"/>
        <extend val="0"/>
        <outline val="0"/>
        <shadow val="0"/>
        <u val="none"/>
        <vertAlign val="baseline"/>
        <sz val="10"/>
        <color indexed="8"/>
        <name val="Arial"/>
        <scheme val="none"/>
      </font>
      <fill>
        <patternFill patternType="solid">
          <fgColor indexed="22"/>
          <bgColor indexed="22"/>
        </patternFill>
      </fill>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4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4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indexed="8"/>
        <name val="Arial"/>
        <scheme val="none"/>
      </font>
      <fill>
        <patternFill patternType="solid">
          <fgColor indexed="22"/>
          <bgColor indexed="22"/>
        </patternFill>
      </fill>
    </dxf>
    <dxf>
      <font>
        <b val="0"/>
        <i val="0"/>
        <strike val="0"/>
        <condense val="0"/>
        <extend val="0"/>
        <outline val="0"/>
        <shadow val="0"/>
        <u val="none"/>
        <vertAlign val="baseline"/>
        <sz val="10"/>
        <color indexed="8"/>
        <name val="Arial"/>
        <scheme val="none"/>
      </font>
      <fill>
        <patternFill patternType="solid">
          <fgColor indexed="22"/>
          <bgColor indexed="22"/>
        </patternFill>
      </fill>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indexed="8"/>
        <name val="Arial"/>
        <scheme val="none"/>
      </font>
      <fill>
        <patternFill patternType="solid">
          <fgColor indexed="22"/>
          <bgColor indexed="22"/>
        </patternFill>
      </fill>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indexed="8"/>
        <name val="Arial"/>
        <scheme val="none"/>
      </font>
      <fill>
        <patternFill patternType="solid">
          <fgColor indexed="22"/>
          <bgColor indexed="22"/>
        </patternFill>
      </fill>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indexed="8"/>
        <name val="Arial"/>
        <scheme val="none"/>
      </font>
      <fill>
        <patternFill patternType="solid">
          <fgColor indexed="22"/>
          <bgColor indexed="22"/>
        </patternFill>
      </fill>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numFmt numFmtId="165" formatCode="m/d/yyyy\ h:mm:ss"/>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border outline="0">
        <bottom style="thin">
          <color indexed="8"/>
        </bottom>
      </border>
    </dxf>
    <dxf>
      <font>
        <b/>
        <i val="0"/>
        <strike val="0"/>
        <condense val="0"/>
        <extend val="0"/>
        <outline val="0"/>
        <shadow val="0"/>
        <u val="none"/>
        <vertAlign val="baseline"/>
        <sz val="10"/>
        <color indexed="8"/>
        <name val="Arial"/>
        <scheme val="none"/>
      </font>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4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indexed="8"/>
        <name val="Arial"/>
        <scheme val="none"/>
      </font>
      <fill>
        <patternFill patternType="solid">
          <fgColor indexed="22"/>
          <bgColor indexed="22"/>
        </patternFill>
      </fill>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indexed="8"/>
        <name val="Arial"/>
        <scheme val="none"/>
      </font>
      <fill>
        <patternFill patternType="solid">
          <fgColor indexed="22"/>
          <bgColor indexed="22"/>
        </patternFill>
      </fill>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indexed="8"/>
        <name val="Arial"/>
        <scheme val="none"/>
      </font>
      <fill>
        <patternFill patternType="solid">
          <fgColor indexed="22"/>
          <bgColor indexed="22"/>
        </patternFill>
      </fill>
    </dxf>
    <dxf>
      <font>
        <b val="0"/>
        <i val="0"/>
        <strike val="0"/>
        <condense val="0"/>
        <extend val="0"/>
        <outline val="0"/>
        <shadow val="0"/>
        <u val="none"/>
        <vertAlign val="baseline"/>
        <sz val="10"/>
        <color auto="1"/>
        <name val="Arial"/>
        <scheme val="none"/>
      </font>
      <fill>
        <patternFill patternType="solid">
          <fgColor indexed="22"/>
          <bgColor indexed="4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indexed="8"/>
        <name val="Arial"/>
        <scheme val="none"/>
      </font>
      <fill>
        <patternFill patternType="solid">
          <fgColor indexed="22"/>
          <bgColor indexed="22"/>
        </patternFill>
      </fill>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indexed="8"/>
        <name val="Arial"/>
        <scheme val="none"/>
      </font>
      <fill>
        <patternFill patternType="solid">
          <fgColor indexed="22"/>
          <bgColor indexed="22"/>
        </patternFill>
      </fill>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indexed="8"/>
        <name val="Arial"/>
        <scheme val="none"/>
      </font>
      <fill>
        <patternFill patternType="solid">
          <fgColor indexed="22"/>
          <bgColor indexed="22"/>
        </patternFill>
      </fill>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numFmt numFmtId="165" formatCode="m/d/yyyy\ h:mm:ss"/>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border outline="0">
        <bottom style="thin">
          <color indexed="8"/>
        </bottom>
      </border>
    </dxf>
    <dxf>
      <font>
        <b/>
        <i val="0"/>
        <strike val="0"/>
        <condense val="0"/>
        <extend val="0"/>
        <outline val="0"/>
        <shadow val="0"/>
        <u val="none"/>
        <vertAlign val="baseline"/>
        <sz val="10"/>
        <color indexed="8"/>
        <name val="Arial"/>
        <scheme val="none"/>
      </font>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indexed="8"/>
        <name val="Arial"/>
        <scheme val="none"/>
      </font>
    </dxf>
    <dxf>
      <font>
        <b val="0"/>
        <i val="0"/>
        <strike val="0"/>
        <condense val="0"/>
        <extend val="0"/>
        <outline val="0"/>
        <shadow val="0"/>
        <u val="none"/>
        <vertAlign val="baseline"/>
        <sz val="10"/>
        <color indexed="8"/>
        <name val="Arial"/>
        <scheme val="none"/>
      </font>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64"/>
          <bgColor indexed="4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indexed="8"/>
        <name val="Arial"/>
        <scheme val="none"/>
      </font>
    </dxf>
    <dxf>
      <font>
        <b val="0"/>
        <i val="0"/>
        <strike val="0"/>
        <condense val="0"/>
        <extend val="0"/>
        <outline val="0"/>
        <shadow val="0"/>
        <u val="none"/>
        <vertAlign val="baseline"/>
        <sz val="10"/>
        <color auto="1"/>
        <name val="Arial"/>
        <scheme val="none"/>
      </font>
      <fill>
        <patternFill patternType="solid">
          <fgColor indexed="64"/>
          <bgColor indexed="4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indexed="8"/>
        <name val="Arial"/>
        <scheme val="none"/>
      </font>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indexed="8"/>
        <name val="Arial"/>
        <scheme val="none"/>
      </font>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indexed="8"/>
        <name val="Arial"/>
        <scheme val="none"/>
      </font>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numFmt numFmtId="165" formatCode="m/d/yyyy\ h:mm:ss"/>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alignment horizontal="general" vertical="bottom" textRotation="0" wrapText="0" relativeIndent="0" justifyLastLine="0" shrinkToFit="0" readingOrder="0"/>
    </dxf>
    <dxf>
      <border outline="0">
        <bottom style="thin">
          <color indexed="8"/>
        </bottom>
      </border>
    </dxf>
    <dxf>
      <font>
        <b/>
        <i val="0"/>
        <strike val="0"/>
        <condense val="0"/>
        <extend val="0"/>
        <outline val="0"/>
        <shadow val="0"/>
        <u val="none"/>
        <vertAlign val="baseline"/>
        <sz val="10"/>
        <color indexed="8"/>
        <name val="Arial"/>
        <scheme val="none"/>
      </font>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indexed="8"/>
        <name val="Arial"/>
        <scheme val="none"/>
      </font>
      <fill>
        <patternFill patternType="solid">
          <fgColor indexed="22"/>
          <bgColor indexed="22"/>
        </patternFill>
      </fill>
    </dxf>
    <dxf>
      <font>
        <b val="0"/>
        <i val="0"/>
        <strike val="0"/>
        <condense val="0"/>
        <extend val="0"/>
        <outline val="0"/>
        <shadow val="0"/>
        <u val="none"/>
        <vertAlign val="baseline"/>
        <sz val="10"/>
        <color indexed="8"/>
        <name val="Arial"/>
        <scheme val="none"/>
      </font>
      <fill>
        <patternFill patternType="solid">
          <fgColor indexed="22"/>
          <bgColor indexed="22"/>
        </patternFill>
      </fill>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4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indexed="8"/>
        <name val="Arial"/>
        <scheme val="none"/>
      </font>
      <fill>
        <patternFill patternType="solid">
          <fgColor indexed="22"/>
          <bgColor indexed="22"/>
        </patternFill>
      </fill>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border diagonalUp="0" diagonalDown="0" outline="0">
        <left/>
        <right/>
        <top/>
        <bottom/>
      </border>
    </dxf>
    <dxf>
      <font>
        <b val="0"/>
        <i val="0"/>
        <strike val="0"/>
        <condense val="0"/>
        <extend val="0"/>
        <outline val="0"/>
        <shadow val="0"/>
        <u val="none"/>
        <vertAlign val="baseline"/>
        <sz val="10"/>
        <color indexed="8"/>
        <name val="Arial"/>
        <scheme val="none"/>
      </font>
      <fill>
        <patternFill patternType="solid">
          <fgColor indexed="22"/>
          <bgColor indexed="22"/>
        </patternFill>
      </fill>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indexed="8"/>
        <name val="Arial"/>
        <scheme val="none"/>
      </font>
      <fill>
        <patternFill patternType="solid">
          <fgColor indexed="22"/>
          <bgColor indexed="22"/>
        </patternFill>
      </fill>
    </dxf>
    <dxf>
      <font>
        <b val="0"/>
        <i val="0"/>
        <strike val="0"/>
        <condense val="0"/>
        <extend val="0"/>
        <outline val="0"/>
        <shadow val="0"/>
        <u val="none"/>
        <vertAlign val="baseline"/>
        <sz val="10"/>
        <color auto="1"/>
        <name val="Arial"/>
        <scheme val="none"/>
      </font>
      <fill>
        <patternFill patternType="solid">
          <fgColor indexed="22"/>
          <bgColor indexed="4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indexed="8"/>
        <name val="Arial"/>
        <scheme val="none"/>
      </font>
      <fill>
        <patternFill patternType="solid">
          <fgColor indexed="22"/>
          <bgColor indexed="22"/>
        </patternFill>
      </fill>
    </dxf>
    <dxf>
      <font>
        <b val="0"/>
        <i val="0"/>
        <strike val="0"/>
        <condense val="0"/>
        <extend val="0"/>
        <outline val="0"/>
        <shadow val="0"/>
        <u val="none"/>
        <vertAlign val="baseline"/>
        <sz val="10"/>
        <color indexed="8"/>
        <name val="Arial"/>
        <scheme val="none"/>
      </font>
      <fill>
        <patternFill patternType="solid">
          <fgColor indexed="22"/>
          <bgColor indexed="22"/>
        </patternFill>
      </fill>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indexed="8"/>
        <name val="Arial"/>
        <scheme val="none"/>
      </font>
      <fill>
        <patternFill patternType="solid">
          <fgColor indexed="22"/>
          <bgColor indexed="22"/>
        </patternFill>
      </fill>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indexed="8"/>
        <name val="Arial"/>
        <scheme val="none"/>
      </font>
      <fill>
        <patternFill patternType="solid">
          <fgColor indexed="22"/>
          <bgColor indexed="22"/>
        </patternFill>
      </fill>
      <border diagonalUp="0" diagonalDown="0" outline="0">
        <left/>
        <right/>
        <top/>
        <bottom/>
      </border>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indexed="8"/>
        <name val="Arial"/>
        <scheme val="none"/>
      </font>
      <fill>
        <patternFill patternType="solid">
          <fgColor indexed="22"/>
          <bgColor indexed="22"/>
        </patternFill>
      </fill>
    </dxf>
    <dxf>
      <font>
        <b val="0"/>
        <i val="0"/>
        <strike val="0"/>
        <condense val="0"/>
        <extend val="0"/>
        <outline val="0"/>
        <shadow val="0"/>
        <u val="none"/>
        <vertAlign val="baseline"/>
        <sz val="10"/>
        <color indexed="8"/>
        <name val="Arial"/>
        <scheme val="none"/>
      </font>
      <fill>
        <patternFill patternType="solid">
          <fgColor indexed="22"/>
          <bgColor indexed="22"/>
        </patternFill>
      </fill>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indexed="8"/>
        <name val="Arial"/>
        <scheme val="none"/>
      </font>
      <fill>
        <patternFill patternType="solid">
          <fgColor indexed="22"/>
          <bgColor indexed="22"/>
        </patternFill>
      </fill>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numFmt numFmtId="165" formatCode="m/d/yyyy\ h:mm:ss"/>
      <fill>
        <patternFill patternType="solid">
          <fgColor indexed="22"/>
          <bgColor indexed="22"/>
        </patternFill>
      </fill>
      <alignment horizontal="general" vertical="bottom" textRotation="0" wrapText="0" relativeIndent="0" justifyLastLine="0" shrinkToFit="0" readingOrder="0"/>
    </dxf>
    <dxf>
      <font>
        <b val="0"/>
        <i val="0"/>
        <strike val="0"/>
        <condense val="0"/>
        <extend val="0"/>
        <outline val="0"/>
        <shadow val="0"/>
        <u val="none"/>
        <vertAlign val="baseline"/>
        <sz val="10"/>
        <color auto="1"/>
        <name val="Arial"/>
        <scheme val="none"/>
      </font>
      <fill>
        <patternFill patternType="solid">
          <fgColor indexed="22"/>
          <bgColor indexed="22"/>
        </patternFill>
      </fill>
      <alignment horizontal="general" vertical="bottom" textRotation="0" wrapText="0" relativeIndent="0" justifyLastLine="0" shrinkToFit="0" readingOrder="0"/>
    </dxf>
    <dxf>
      <border outline="0">
        <bottom style="thin">
          <color indexed="8"/>
        </bottom>
      </border>
    </dxf>
    <dxf>
      <font>
        <b/>
        <i val="0"/>
        <strike val="0"/>
        <condense val="0"/>
        <extend val="0"/>
        <outline val="0"/>
        <shadow val="0"/>
        <u val="none"/>
        <vertAlign val="baseline"/>
        <sz val="10"/>
        <color indexed="8"/>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2.xml.rels><?xml version="1.0" encoding="UTF-8" standalone="yes"?>
<Relationships xmlns="http://schemas.openxmlformats.org/package/2006/relationships"><Relationship Id="rId1" Type="http://schemas.openxmlformats.org/officeDocument/2006/relationships/vmlDrawing" Target="../drawings/vmlDrawing4.vml"/></Relationships>
</file>

<file path=xl/charts/_rels/chart49.xml.rels><?xml version="1.0" encoding="UTF-8" standalone="yes"?>
<Relationships xmlns="http://schemas.openxmlformats.org/package/2006/relationships"><Relationship Id="rId1" Type="http://schemas.openxmlformats.org/officeDocument/2006/relationships/vmlDrawing" Target="../drawings/vmlDrawing7.v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cs-CZ"/>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8659793814433063E-2"/>
          <c:y val="0.14851533014687185"/>
          <c:w val="0.72164948453608324"/>
          <c:h val="0.73597596939449761"/>
        </c:manualLayout>
      </c:layout>
      <c:barChart>
        <c:barDir val="col"/>
        <c:grouping val="clustered"/>
        <c:varyColors val="0"/>
        <c:ser>
          <c:idx val="2"/>
          <c:order val="0"/>
          <c:tx>
            <c:strRef>
              <c:f>ZŠ!$D$295</c:f>
              <c:strCache>
                <c:ptCount val="1"/>
                <c:pt idx="0">
                  <c:v>Pozitivně</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ZŠ!$D$1</c:f>
              <c:strCache>
                <c:ptCount val="1"/>
                <c:pt idx="0">
                  <c:v>Atmosféru školy vnímám [Vyberte jednu možnost]</c:v>
                </c:pt>
              </c:strCache>
            </c:strRef>
          </c:cat>
          <c:val>
            <c:numRef>
              <c:f>ZŠ!$D$316</c:f>
              <c:numCache>
                <c:formatCode>0%</c:formatCode>
                <c:ptCount val="1"/>
                <c:pt idx="0">
                  <c:v>0.71130952380952384</c:v>
                </c:pt>
              </c:numCache>
            </c:numRef>
          </c:val>
        </c:ser>
        <c:ser>
          <c:idx val="0"/>
          <c:order val="1"/>
          <c:tx>
            <c:strRef>
              <c:f>ZŠ!$D$297</c:f>
              <c:strCache>
                <c:ptCount val="1"/>
                <c:pt idx="0">
                  <c:v>Neutrálně</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ZŠ!$D$1</c:f>
              <c:strCache>
                <c:ptCount val="1"/>
                <c:pt idx="0">
                  <c:v>Atmosféru školy vnímám [Vyberte jednu možnost]</c:v>
                </c:pt>
              </c:strCache>
            </c:strRef>
          </c:cat>
          <c:val>
            <c:numRef>
              <c:f>ZŠ!$D$315</c:f>
              <c:numCache>
                <c:formatCode>0%</c:formatCode>
                <c:ptCount val="1"/>
                <c:pt idx="0">
                  <c:v>0.26488095238095238</c:v>
                </c:pt>
              </c:numCache>
            </c:numRef>
          </c:val>
        </c:ser>
        <c:ser>
          <c:idx val="1"/>
          <c:order val="2"/>
          <c:tx>
            <c:strRef>
              <c:f>ZŠ!$D$250</c:f>
              <c:strCache>
                <c:ptCount val="1"/>
                <c:pt idx="0">
                  <c:v>Negativně</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ZŠ!$D$1</c:f>
              <c:strCache>
                <c:ptCount val="1"/>
                <c:pt idx="0">
                  <c:v>Atmosféru školy vnímám [Vyberte jednu možnost]</c:v>
                </c:pt>
              </c:strCache>
            </c:strRef>
          </c:cat>
          <c:val>
            <c:numRef>
              <c:f>ZŠ!$D$314</c:f>
              <c:numCache>
                <c:formatCode>0%</c:formatCode>
                <c:ptCount val="1"/>
                <c:pt idx="0">
                  <c:v>2.3809523809523808E-2</c:v>
                </c:pt>
              </c:numCache>
            </c:numRef>
          </c:val>
        </c:ser>
        <c:dLbls>
          <c:showLegendKey val="0"/>
          <c:showVal val="1"/>
          <c:showCatName val="0"/>
          <c:showSerName val="0"/>
          <c:showPercent val="0"/>
          <c:showBubbleSize val="0"/>
        </c:dLbls>
        <c:gapWidth val="75"/>
        <c:axId val="180633832"/>
        <c:axId val="180634224"/>
      </c:barChart>
      <c:catAx>
        <c:axId val="180633832"/>
        <c:scaling>
          <c:orientation val="minMax"/>
        </c:scaling>
        <c:delete val="0"/>
        <c:axPos val="b"/>
        <c:numFmt formatCode="General" sourceLinked="0"/>
        <c:majorTickMark val="none"/>
        <c:minorTickMark val="none"/>
        <c:tickLblPos val="nextTo"/>
        <c:crossAx val="180634224"/>
        <c:crosses val="autoZero"/>
        <c:auto val="1"/>
        <c:lblAlgn val="ctr"/>
        <c:lblOffset val="100"/>
        <c:noMultiLvlLbl val="0"/>
      </c:catAx>
      <c:valAx>
        <c:axId val="180634224"/>
        <c:scaling>
          <c:orientation val="minMax"/>
        </c:scaling>
        <c:delete val="0"/>
        <c:axPos val="l"/>
        <c:numFmt formatCode="0%" sourceLinked="1"/>
        <c:majorTickMark val="none"/>
        <c:minorTickMark val="none"/>
        <c:tickLblPos val="nextTo"/>
        <c:crossAx val="180633832"/>
        <c:crosses val="autoZero"/>
        <c:crossBetween val="between"/>
      </c:valAx>
    </c:plotArea>
    <c:legend>
      <c:legendPos val="r"/>
      <c:layout>
        <c:manualLayout>
          <c:xMode val="edge"/>
          <c:yMode val="edge"/>
          <c:wMode val="edge"/>
          <c:hMode val="edge"/>
          <c:x val="0.27422680412371137"/>
          <c:y val="1.65016501650165E-2"/>
          <c:w val="0.71134020618556704"/>
          <c:h val="8.9109257382431153E-2"/>
        </c:manualLayout>
      </c:layout>
      <c:overlay val="0"/>
    </c:legend>
    <c:plotVisOnly val="1"/>
    <c:dispBlanksAs val="gap"/>
    <c:showDLblsOverMax val="0"/>
  </c:chart>
  <c:printSettings>
    <c:headerFooter/>
    <c:pageMargins b="0.78740157499999996" l="0.70000000000000062" r="0.70000000000000062" t="0.78740157499999996"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cs-CZ"/>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9979729797198121E-2"/>
          <c:y val="0.16776342735439487"/>
          <c:w val="0.77914266028937496"/>
          <c:h val="0.7171064149658446"/>
        </c:manualLayout>
      </c:layout>
      <c:barChart>
        <c:barDir val="col"/>
        <c:grouping val="clustered"/>
        <c:varyColors val="0"/>
        <c:ser>
          <c:idx val="0"/>
          <c:order val="0"/>
          <c:tx>
            <c:strRef>
              <c:f>ZŠ!$S$295</c:f>
              <c:strCache>
                <c:ptCount val="1"/>
                <c:pt idx="0">
                  <c:v>Ano</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ZŠ!$S$1</c:f>
              <c:strCache>
                <c:ptCount val="1"/>
                <c:pt idx="0">
                  <c:v>Znám náplň a práci školní družiny či školního klubu</c:v>
                </c:pt>
              </c:strCache>
            </c:strRef>
          </c:cat>
          <c:val>
            <c:numRef>
              <c:f>ZŠ!$S$314</c:f>
              <c:numCache>
                <c:formatCode>0%</c:formatCode>
                <c:ptCount val="1"/>
                <c:pt idx="0">
                  <c:v>0.75</c:v>
                </c:pt>
              </c:numCache>
            </c:numRef>
          </c:val>
        </c:ser>
        <c:ser>
          <c:idx val="1"/>
          <c:order val="1"/>
          <c:tx>
            <c:strRef>
              <c:f>ZŠ!$S$297</c:f>
              <c:strCache>
                <c:ptCount val="1"/>
                <c:pt idx="0">
                  <c:v>Ne</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ZŠ!$S$1</c:f>
              <c:strCache>
                <c:ptCount val="1"/>
                <c:pt idx="0">
                  <c:v>Znám náplň a práci školní družiny či školního klubu</c:v>
                </c:pt>
              </c:strCache>
            </c:strRef>
          </c:cat>
          <c:val>
            <c:numRef>
              <c:f>ZŠ!$S$315</c:f>
              <c:numCache>
                <c:formatCode>0%</c:formatCode>
                <c:ptCount val="1"/>
                <c:pt idx="0">
                  <c:v>0.25</c:v>
                </c:pt>
              </c:numCache>
            </c:numRef>
          </c:val>
        </c:ser>
        <c:dLbls>
          <c:showLegendKey val="0"/>
          <c:showVal val="1"/>
          <c:showCatName val="0"/>
          <c:showSerName val="0"/>
          <c:showPercent val="0"/>
          <c:showBubbleSize val="0"/>
        </c:dLbls>
        <c:gapWidth val="75"/>
        <c:axId val="222209048"/>
        <c:axId val="220546552"/>
      </c:barChart>
      <c:catAx>
        <c:axId val="222209048"/>
        <c:scaling>
          <c:orientation val="minMax"/>
        </c:scaling>
        <c:delete val="0"/>
        <c:axPos val="b"/>
        <c:numFmt formatCode="General" sourceLinked="0"/>
        <c:majorTickMark val="none"/>
        <c:minorTickMark val="none"/>
        <c:tickLblPos val="nextTo"/>
        <c:crossAx val="220546552"/>
        <c:crosses val="autoZero"/>
        <c:auto val="1"/>
        <c:lblAlgn val="ctr"/>
        <c:lblOffset val="100"/>
        <c:noMultiLvlLbl val="0"/>
      </c:catAx>
      <c:valAx>
        <c:axId val="220546552"/>
        <c:scaling>
          <c:orientation val="minMax"/>
        </c:scaling>
        <c:delete val="0"/>
        <c:axPos val="l"/>
        <c:numFmt formatCode="0%" sourceLinked="1"/>
        <c:majorTickMark val="none"/>
        <c:minorTickMark val="none"/>
        <c:tickLblPos val="nextTo"/>
        <c:crossAx val="222209048"/>
        <c:crosses val="autoZero"/>
        <c:crossBetween val="between"/>
      </c:valAx>
    </c:plotArea>
    <c:legend>
      <c:legendPos val="r"/>
      <c:layout>
        <c:manualLayout>
          <c:xMode val="edge"/>
          <c:yMode val="edge"/>
          <c:wMode val="edge"/>
          <c:hMode val="edge"/>
          <c:x val="0.40695382402353075"/>
          <c:y val="1.6447368421052631E-2"/>
          <c:w val="0.55419330252430099"/>
          <c:h val="8.8815789473684209E-2"/>
        </c:manualLayout>
      </c:layout>
      <c:overlay val="0"/>
    </c:legend>
    <c:plotVisOnly val="1"/>
    <c:dispBlanksAs val="gap"/>
    <c:showDLblsOverMax val="0"/>
  </c:chart>
  <c:printSettings>
    <c:headerFooter>
      <c:oddHeader>&amp;L&amp;G&amp;CZŠ Alšova, Kopřivnice&amp;R&amp;8MAP ORP Kopřivnice II, reg. č. CZ.02.3.68/0.0/0.0/17_047/0008634</c:oddHeader>
    </c:headerFooter>
    <c:pageMargins b="0.78740157499999996" l="0.70000000000000062" r="0.70000000000000062" t="0.78740157499999996" header="0.30000000000000032" footer="0.30000000000000032"/>
    <c:pageSetup orientation="portrait"/>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cs-CZ"/>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0535161344122525E-2"/>
          <c:y val="0.11551192344756682"/>
          <c:w val="0.79218266176107088"/>
          <c:h val="0.75247767274414989"/>
        </c:manualLayout>
      </c:layout>
      <c:barChart>
        <c:barDir val="col"/>
        <c:grouping val="clustered"/>
        <c:varyColors val="0"/>
        <c:ser>
          <c:idx val="0"/>
          <c:order val="0"/>
          <c:tx>
            <c:strRef>
              <c:f>ZŠ!$T$296</c:f>
              <c:strCache>
                <c:ptCount val="1"/>
                <c:pt idx="0">
                  <c:v>Ano</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ZŠ!$T$1</c:f>
              <c:strCache>
                <c:ptCount val="1"/>
                <c:pt idx="0">
                  <c:v>Jsem spokojen/a s provozem školní družiny či školního klubu</c:v>
                </c:pt>
              </c:strCache>
            </c:strRef>
          </c:cat>
          <c:val>
            <c:numRef>
              <c:f>ZŠ!$T$314</c:f>
              <c:numCache>
                <c:formatCode>0%</c:formatCode>
                <c:ptCount val="1"/>
                <c:pt idx="0">
                  <c:v>0.84226190476190477</c:v>
                </c:pt>
              </c:numCache>
            </c:numRef>
          </c:val>
        </c:ser>
        <c:ser>
          <c:idx val="1"/>
          <c:order val="1"/>
          <c:tx>
            <c:strRef>
              <c:f>ZŠ!$T$297</c:f>
              <c:strCache>
                <c:ptCount val="1"/>
                <c:pt idx="0">
                  <c:v>Ne</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ZŠ!$T$1</c:f>
              <c:strCache>
                <c:ptCount val="1"/>
                <c:pt idx="0">
                  <c:v>Jsem spokojen/a s provozem školní družiny či školního klubu</c:v>
                </c:pt>
              </c:strCache>
            </c:strRef>
          </c:cat>
          <c:val>
            <c:numRef>
              <c:f>ZŠ!$T$315</c:f>
              <c:numCache>
                <c:formatCode>0%</c:formatCode>
                <c:ptCount val="1"/>
                <c:pt idx="0">
                  <c:v>0.15773809523809523</c:v>
                </c:pt>
              </c:numCache>
            </c:numRef>
          </c:val>
        </c:ser>
        <c:dLbls>
          <c:showLegendKey val="0"/>
          <c:showVal val="1"/>
          <c:showCatName val="0"/>
          <c:showSerName val="0"/>
          <c:showPercent val="0"/>
          <c:showBubbleSize val="0"/>
        </c:dLbls>
        <c:gapWidth val="75"/>
        <c:axId val="220547336"/>
        <c:axId val="220547728"/>
      </c:barChart>
      <c:catAx>
        <c:axId val="220547336"/>
        <c:scaling>
          <c:orientation val="minMax"/>
        </c:scaling>
        <c:delete val="0"/>
        <c:axPos val="b"/>
        <c:numFmt formatCode="General" sourceLinked="0"/>
        <c:majorTickMark val="none"/>
        <c:minorTickMark val="none"/>
        <c:tickLblPos val="nextTo"/>
        <c:crossAx val="220547728"/>
        <c:crosses val="autoZero"/>
        <c:auto val="1"/>
        <c:lblAlgn val="ctr"/>
        <c:lblOffset val="100"/>
        <c:noMultiLvlLbl val="0"/>
      </c:catAx>
      <c:valAx>
        <c:axId val="220547728"/>
        <c:scaling>
          <c:orientation val="minMax"/>
        </c:scaling>
        <c:delete val="0"/>
        <c:axPos val="l"/>
        <c:numFmt formatCode="0%" sourceLinked="1"/>
        <c:majorTickMark val="none"/>
        <c:minorTickMark val="none"/>
        <c:tickLblPos val="nextTo"/>
        <c:crossAx val="220547336"/>
        <c:crosses val="autoZero"/>
        <c:crossBetween val="between"/>
      </c:valAx>
    </c:plotArea>
    <c:legend>
      <c:legendPos val="r"/>
      <c:layout>
        <c:manualLayout>
          <c:xMode val="edge"/>
          <c:yMode val="edge"/>
          <c:wMode val="edge"/>
          <c:hMode val="edge"/>
          <c:x val="0.90740913558644665"/>
          <c:y val="3.3003300330033E-2"/>
          <c:w val="0.991771491526522"/>
          <c:h val="0.17491783824051696"/>
        </c:manualLayout>
      </c:layout>
      <c:overlay val="0"/>
    </c:legend>
    <c:plotVisOnly val="1"/>
    <c:dispBlanksAs val="gap"/>
    <c:showDLblsOverMax val="0"/>
  </c:chart>
  <c:printSettings>
    <c:headerFooter/>
    <c:pageMargins b="0.78740157499999996" l="0.70000000000000062" r="0.70000000000000062" t="0.78740157499999996"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cs-CZ"/>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628865979381444E-2"/>
          <c:y val="4.6204769379026719E-2"/>
          <c:w val="0.90103092783505156"/>
          <c:h val="0.75577801341408057"/>
        </c:manualLayout>
      </c:layout>
      <c:barChart>
        <c:barDir val="col"/>
        <c:grouping val="clustered"/>
        <c:varyColors val="0"/>
        <c:ser>
          <c:idx val="0"/>
          <c:order val="0"/>
          <c:tx>
            <c:strRef>
              <c:f>ZŠ!$U$294</c:f>
              <c:strCache>
                <c:ptCount val="1"/>
                <c:pt idx="0">
                  <c:v>1</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ZŠ!$U$1</c:f>
              <c:strCache>
                <c:ptCount val="1"/>
                <c:pt idx="0">
                  <c:v>Práci školní družiny či školního klubu hodnotím jako</c:v>
                </c:pt>
              </c:strCache>
            </c:strRef>
          </c:cat>
          <c:val>
            <c:numRef>
              <c:f>ZŠ!$U$314</c:f>
              <c:numCache>
                <c:formatCode>0%</c:formatCode>
                <c:ptCount val="1"/>
                <c:pt idx="0">
                  <c:v>0.45833333333333331</c:v>
                </c:pt>
              </c:numCache>
            </c:numRef>
          </c:val>
        </c:ser>
        <c:ser>
          <c:idx val="1"/>
          <c:order val="1"/>
          <c:tx>
            <c:strRef>
              <c:f>ZŠ!$U$295</c:f>
              <c:strCache>
                <c:ptCount val="1"/>
                <c:pt idx="0">
                  <c:v>2</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ZŠ!$U$1</c:f>
              <c:strCache>
                <c:ptCount val="1"/>
                <c:pt idx="0">
                  <c:v>Práci školní družiny či školního klubu hodnotím jako</c:v>
                </c:pt>
              </c:strCache>
            </c:strRef>
          </c:cat>
          <c:val>
            <c:numRef>
              <c:f>ZŠ!$U$315</c:f>
              <c:numCache>
                <c:formatCode>0%</c:formatCode>
                <c:ptCount val="1"/>
                <c:pt idx="0">
                  <c:v>0.31547619047619047</c:v>
                </c:pt>
              </c:numCache>
            </c:numRef>
          </c:val>
        </c:ser>
        <c:ser>
          <c:idx val="2"/>
          <c:order val="2"/>
          <c:tx>
            <c:strRef>
              <c:f>ZŠ!$U$297</c:f>
              <c:strCache>
                <c:ptCount val="1"/>
                <c:pt idx="0">
                  <c:v>3</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ZŠ!$U$1</c:f>
              <c:strCache>
                <c:ptCount val="1"/>
                <c:pt idx="0">
                  <c:v>Práci školní družiny či školního klubu hodnotím jako</c:v>
                </c:pt>
              </c:strCache>
            </c:strRef>
          </c:cat>
          <c:val>
            <c:numRef>
              <c:f>ZŠ!$U$316</c:f>
              <c:numCache>
                <c:formatCode>0%</c:formatCode>
                <c:ptCount val="1"/>
                <c:pt idx="0">
                  <c:v>0.15476190476190477</c:v>
                </c:pt>
              </c:numCache>
            </c:numRef>
          </c:val>
        </c:ser>
        <c:ser>
          <c:idx val="3"/>
          <c:order val="3"/>
          <c:tx>
            <c:strRef>
              <c:f>ZŠ!$U$248</c:f>
              <c:strCache>
                <c:ptCount val="1"/>
                <c:pt idx="0">
                  <c:v>4</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ZŠ!$U$1</c:f>
              <c:strCache>
                <c:ptCount val="1"/>
                <c:pt idx="0">
                  <c:v>Práci školní družiny či školního klubu hodnotím jako</c:v>
                </c:pt>
              </c:strCache>
            </c:strRef>
          </c:cat>
          <c:val>
            <c:numRef>
              <c:f>ZŠ!$U$317</c:f>
              <c:numCache>
                <c:formatCode>0%</c:formatCode>
                <c:ptCount val="1"/>
                <c:pt idx="0">
                  <c:v>4.1666666666666664E-2</c:v>
                </c:pt>
              </c:numCache>
            </c:numRef>
          </c:val>
        </c:ser>
        <c:ser>
          <c:idx val="4"/>
          <c:order val="4"/>
          <c:tx>
            <c:strRef>
              <c:f>ZŠ!$U$240</c:f>
              <c:strCache>
                <c:ptCount val="1"/>
                <c:pt idx="0">
                  <c:v>5</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ZŠ!$U$1</c:f>
              <c:strCache>
                <c:ptCount val="1"/>
                <c:pt idx="0">
                  <c:v>Práci školní družiny či školního klubu hodnotím jako</c:v>
                </c:pt>
              </c:strCache>
            </c:strRef>
          </c:cat>
          <c:val>
            <c:numRef>
              <c:f>ZŠ!$U$318</c:f>
              <c:numCache>
                <c:formatCode>0%</c:formatCode>
                <c:ptCount val="1"/>
                <c:pt idx="0">
                  <c:v>2.976190476190476E-2</c:v>
                </c:pt>
              </c:numCache>
            </c:numRef>
          </c:val>
        </c:ser>
        <c:dLbls>
          <c:showLegendKey val="0"/>
          <c:showVal val="1"/>
          <c:showCatName val="0"/>
          <c:showSerName val="0"/>
          <c:showPercent val="0"/>
          <c:showBubbleSize val="0"/>
        </c:dLbls>
        <c:gapWidth val="75"/>
        <c:axId val="220548512"/>
        <c:axId val="220548904"/>
      </c:barChart>
      <c:catAx>
        <c:axId val="220548512"/>
        <c:scaling>
          <c:orientation val="minMax"/>
        </c:scaling>
        <c:delete val="0"/>
        <c:axPos val="b"/>
        <c:numFmt formatCode="General" sourceLinked="0"/>
        <c:majorTickMark val="none"/>
        <c:minorTickMark val="none"/>
        <c:tickLblPos val="nextTo"/>
        <c:crossAx val="220548904"/>
        <c:crosses val="autoZero"/>
        <c:auto val="1"/>
        <c:lblAlgn val="ctr"/>
        <c:lblOffset val="100"/>
        <c:noMultiLvlLbl val="0"/>
      </c:catAx>
      <c:valAx>
        <c:axId val="220548904"/>
        <c:scaling>
          <c:orientation val="minMax"/>
        </c:scaling>
        <c:delete val="0"/>
        <c:axPos val="l"/>
        <c:numFmt formatCode="0%" sourceLinked="1"/>
        <c:majorTickMark val="none"/>
        <c:minorTickMark val="none"/>
        <c:tickLblPos val="nextTo"/>
        <c:crossAx val="220548512"/>
        <c:crosses val="autoZero"/>
        <c:crossBetween val="between"/>
        <c:majorUnit val="0.1"/>
      </c:valAx>
    </c:plotArea>
    <c:legend>
      <c:legendPos val="r"/>
      <c:layout>
        <c:manualLayout>
          <c:xMode val="edge"/>
          <c:yMode val="edge"/>
          <c:wMode val="edge"/>
          <c:hMode val="edge"/>
          <c:x val="0.35876288659793815"/>
          <c:y val="0.88779155080862415"/>
          <c:w val="0.63711340206185563"/>
          <c:h val="0.96699981809204538"/>
        </c:manualLayout>
      </c:layout>
      <c:overlay val="0"/>
    </c:legend>
    <c:plotVisOnly val="1"/>
    <c:dispBlanksAs val="gap"/>
    <c:showDLblsOverMax val="0"/>
  </c:chart>
  <c:printSettings>
    <c:headerFooter/>
    <c:pageMargins b="0.78740157499999996" l="0.70000000000000062" r="0.70000000000000062" t="0.78740157499999996" header="0.30000000000000032" footer="0.30000000000000032"/>
    <c:pageSetup orientation="portrait"/>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cs-CZ"/>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0721649484536149E-2"/>
          <c:y val="0.16831737416645456"/>
          <c:w val="0.77525773195876291"/>
          <c:h val="0.7161739253749142"/>
        </c:manualLayout>
      </c:layout>
      <c:barChart>
        <c:barDir val="col"/>
        <c:grouping val="clustered"/>
        <c:varyColors val="0"/>
        <c:ser>
          <c:idx val="0"/>
          <c:order val="0"/>
          <c:tx>
            <c:strRef>
              <c:f>ZŠ!$V$297</c:f>
              <c:strCache>
                <c:ptCount val="1"/>
                <c:pt idx="0">
                  <c:v>Ano</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ZŠ!$V$1</c:f>
              <c:strCache>
                <c:ptCount val="1"/>
                <c:pt idx="0">
                  <c:v>Naše ZŠ  reaguje na požadavky a připomínky rodičů</c:v>
                </c:pt>
              </c:strCache>
            </c:strRef>
          </c:cat>
          <c:val>
            <c:numRef>
              <c:f>ZŠ!$V$314</c:f>
              <c:numCache>
                <c:formatCode>0%</c:formatCode>
                <c:ptCount val="1"/>
                <c:pt idx="0">
                  <c:v>0.81845238095238093</c:v>
                </c:pt>
              </c:numCache>
            </c:numRef>
          </c:val>
        </c:ser>
        <c:ser>
          <c:idx val="1"/>
          <c:order val="1"/>
          <c:tx>
            <c:strRef>
              <c:f>ZŠ!$V$248</c:f>
              <c:strCache>
                <c:ptCount val="1"/>
                <c:pt idx="0">
                  <c:v>Ne</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ZŠ!$V$1</c:f>
              <c:strCache>
                <c:ptCount val="1"/>
                <c:pt idx="0">
                  <c:v>Naše ZŠ  reaguje na požadavky a připomínky rodičů</c:v>
                </c:pt>
              </c:strCache>
            </c:strRef>
          </c:cat>
          <c:val>
            <c:numRef>
              <c:f>ZŠ!$V$315</c:f>
              <c:numCache>
                <c:formatCode>0%</c:formatCode>
                <c:ptCount val="1"/>
                <c:pt idx="0">
                  <c:v>0.18154761904761904</c:v>
                </c:pt>
              </c:numCache>
            </c:numRef>
          </c:val>
        </c:ser>
        <c:dLbls>
          <c:showLegendKey val="0"/>
          <c:showVal val="1"/>
          <c:showCatName val="0"/>
          <c:showSerName val="0"/>
          <c:showPercent val="0"/>
          <c:showBubbleSize val="0"/>
        </c:dLbls>
        <c:gapWidth val="75"/>
        <c:axId val="220549688"/>
        <c:axId val="224958656"/>
      </c:barChart>
      <c:catAx>
        <c:axId val="220549688"/>
        <c:scaling>
          <c:orientation val="minMax"/>
        </c:scaling>
        <c:delete val="0"/>
        <c:axPos val="b"/>
        <c:numFmt formatCode="General" sourceLinked="0"/>
        <c:majorTickMark val="none"/>
        <c:minorTickMark val="none"/>
        <c:tickLblPos val="nextTo"/>
        <c:crossAx val="224958656"/>
        <c:crosses val="autoZero"/>
        <c:auto val="1"/>
        <c:lblAlgn val="ctr"/>
        <c:lblOffset val="100"/>
        <c:noMultiLvlLbl val="0"/>
      </c:catAx>
      <c:valAx>
        <c:axId val="224958656"/>
        <c:scaling>
          <c:orientation val="minMax"/>
        </c:scaling>
        <c:delete val="0"/>
        <c:axPos val="l"/>
        <c:numFmt formatCode="0%" sourceLinked="1"/>
        <c:majorTickMark val="none"/>
        <c:minorTickMark val="none"/>
        <c:tickLblPos val="nextTo"/>
        <c:crossAx val="220549688"/>
        <c:crosses val="autoZero"/>
        <c:crossBetween val="between"/>
      </c:valAx>
    </c:plotArea>
    <c:legend>
      <c:legendPos val="r"/>
      <c:layout>
        <c:manualLayout>
          <c:xMode val="edge"/>
          <c:yMode val="edge"/>
          <c:wMode val="edge"/>
          <c:hMode val="edge"/>
          <c:x val="0.40824742268041236"/>
          <c:y val="1.65016501650165E-2"/>
          <c:w val="0.55670103092783507"/>
          <c:h val="8.9109257382431153E-2"/>
        </c:manualLayout>
      </c:layout>
      <c:overlay val="0"/>
    </c:legend>
    <c:plotVisOnly val="1"/>
    <c:dispBlanksAs val="gap"/>
    <c:showDLblsOverMax val="0"/>
  </c:chart>
  <c:printSettings>
    <c:headerFooter/>
    <c:pageMargins b="0.78740157499999996" l="0.70000000000000062" r="0.70000000000000062" t="0.78740157499999996" header="0.30000000000000032" footer="0.30000000000000032"/>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cs-CZ"/>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0721649484536149E-2"/>
          <c:y val="0.25000040154772557"/>
          <c:w val="0.77525773195876291"/>
          <c:h val="0.5822377772887819"/>
        </c:manualLayout>
      </c:layout>
      <c:barChart>
        <c:barDir val="col"/>
        <c:grouping val="clustered"/>
        <c:varyColors val="0"/>
        <c:ser>
          <c:idx val="0"/>
          <c:order val="0"/>
          <c:tx>
            <c:strRef>
              <c:f>ZŠ!$W$297</c:f>
              <c:strCache>
                <c:ptCount val="1"/>
                <c:pt idx="0">
                  <c:v>Ano</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ZŠ!$W$1</c:f>
              <c:strCache>
                <c:ptCount val="1"/>
                <c:pt idx="0">
                  <c:v>Vyhovuje mi stávající informační systém ZŠ (webové stránky školy, el. žákovská knížka…)</c:v>
                </c:pt>
              </c:strCache>
            </c:strRef>
          </c:cat>
          <c:val>
            <c:numRef>
              <c:f>ZŠ!$W$314</c:f>
              <c:numCache>
                <c:formatCode>0%</c:formatCode>
                <c:ptCount val="1"/>
                <c:pt idx="0">
                  <c:v>0.8392857142857143</c:v>
                </c:pt>
              </c:numCache>
            </c:numRef>
          </c:val>
        </c:ser>
        <c:ser>
          <c:idx val="1"/>
          <c:order val="1"/>
          <c:tx>
            <c:strRef>
              <c:f>ZŠ!$W$289</c:f>
              <c:strCache>
                <c:ptCount val="1"/>
                <c:pt idx="0">
                  <c:v>Ne</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ZŠ!$W$1</c:f>
              <c:strCache>
                <c:ptCount val="1"/>
                <c:pt idx="0">
                  <c:v>Vyhovuje mi stávající informační systém ZŠ (webové stránky školy, el. žákovská knížka…)</c:v>
                </c:pt>
              </c:strCache>
            </c:strRef>
          </c:cat>
          <c:val>
            <c:numRef>
              <c:f>ZŠ!$W$315</c:f>
              <c:numCache>
                <c:formatCode>0%</c:formatCode>
                <c:ptCount val="1"/>
                <c:pt idx="0">
                  <c:v>0.16071428571428573</c:v>
                </c:pt>
              </c:numCache>
            </c:numRef>
          </c:val>
        </c:ser>
        <c:dLbls>
          <c:showLegendKey val="0"/>
          <c:showVal val="1"/>
          <c:showCatName val="0"/>
          <c:showSerName val="0"/>
          <c:showPercent val="0"/>
          <c:showBubbleSize val="0"/>
        </c:dLbls>
        <c:gapWidth val="75"/>
        <c:axId val="224959440"/>
        <c:axId val="224959832"/>
      </c:barChart>
      <c:catAx>
        <c:axId val="224959440"/>
        <c:scaling>
          <c:orientation val="minMax"/>
        </c:scaling>
        <c:delete val="0"/>
        <c:axPos val="b"/>
        <c:numFmt formatCode="General" sourceLinked="0"/>
        <c:majorTickMark val="none"/>
        <c:minorTickMark val="none"/>
        <c:tickLblPos val="nextTo"/>
        <c:crossAx val="224959832"/>
        <c:crosses val="autoZero"/>
        <c:auto val="1"/>
        <c:lblAlgn val="ctr"/>
        <c:lblOffset val="100"/>
        <c:noMultiLvlLbl val="0"/>
      </c:catAx>
      <c:valAx>
        <c:axId val="224959832"/>
        <c:scaling>
          <c:orientation val="minMax"/>
        </c:scaling>
        <c:delete val="0"/>
        <c:axPos val="l"/>
        <c:numFmt formatCode="0%" sourceLinked="1"/>
        <c:majorTickMark val="none"/>
        <c:minorTickMark val="none"/>
        <c:tickLblPos val="nextTo"/>
        <c:crossAx val="224959440"/>
        <c:crosses val="autoZero"/>
        <c:crossBetween val="between"/>
      </c:valAx>
    </c:plotArea>
    <c:legend>
      <c:legendPos val="r"/>
      <c:layout>
        <c:manualLayout>
          <c:xMode val="edge"/>
          <c:yMode val="edge"/>
          <c:wMode val="edge"/>
          <c:hMode val="edge"/>
          <c:x val="0.90721649484536082"/>
          <c:y val="4.9342105263157895E-2"/>
          <c:w val="0.99175257731958766"/>
          <c:h val="0.19407929271998894"/>
        </c:manualLayout>
      </c:layout>
      <c:overlay val="0"/>
    </c:legend>
    <c:plotVisOnly val="1"/>
    <c:dispBlanksAs val="gap"/>
    <c:showDLblsOverMax val="0"/>
  </c:chart>
  <c:printSettings>
    <c:headerFooter/>
    <c:pageMargins b="0.78740157499999996" l="0.70000000000000062" r="0.70000000000000062" t="0.78740157499999996" header="0.30000000000000032" footer="0.30000000000000032"/>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cs-CZ"/>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0535161344122525E-2"/>
          <c:y val="5.6105791388818174E-2"/>
          <c:w val="0.7201660561464287"/>
          <c:h val="0.79208176078331527"/>
        </c:manualLayout>
      </c:layout>
      <c:barChart>
        <c:barDir val="col"/>
        <c:grouping val="clustered"/>
        <c:varyColors val="0"/>
        <c:ser>
          <c:idx val="2"/>
          <c:order val="0"/>
          <c:tx>
            <c:strRef>
              <c:f>ZŠ!$Y$295</c:f>
              <c:strCache>
                <c:ptCount val="1"/>
                <c:pt idx="0">
                  <c:v>Pozitivní</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ZŠ!$Y$1</c:f>
              <c:strCache>
                <c:ptCount val="1"/>
                <c:pt idx="0">
                  <c:v>Přístup a jednání pedagogů hodnotím jako [Vyberte jednu možnost]</c:v>
                </c:pt>
              </c:strCache>
            </c:strRef>
          </c:cat>
          <c:val>
            <c:numRef>
              <c:f>ZŠ!$Y$316</c:f>
              <c:numCache>
                <c:formatCode>0%</c:formatCode>
                <c:ptCount val="1"/>
                <c:pt idx="0">
                  <c:v>0.71726190476190477</c:v>
                </c:pt>
              </c:numCache>
            </c:numRef>
          </c:val>
        </c:ser>
        <c:ser>
          <c:idx val="1"/>
          <c:order val="1"/>
          <c:tx>
            <c:strRef>
              <c:f>ZŠ!$Y$297</c:f>
              <c:strCache>
                <c:ptCount val="1"/>
                <c:pt idx="0">
                  <c:v>Neutrální</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ZŠ!$Y$1</c:f>
              <c:strCache>
                <c:ptCount val="1"/>
                <c:pt idx="0">
                  <c:v>Přístup a jednání pedagogů hodnotím jako [Vyberte jednu možnost]</c:v>
                </c:pt>
              </c:strCache>
            </c:strRef>
          </c:cat>
          <c:val>
            <c:numRef>
              <c:f>ZŠ!$Y$315</c:f>
              <c:numCache>
                <c:formatCode>0%</c:formatCode>
                <c:ptCount val="1"/>
                <c:pt idx="0">
                  <c:v>0.23214285714285715</c:v>
                </c:pt>
              </c:numCache>
            </c:numRef>
          </c:val>
        </c:ser>
        <c:ser>
          <c:idx val="0"/>
          <c:order val="2"/>
          <c:tx>
            <c:strRef>
              <c:f>ZŠ!$Y$250</c:f>
              <c:strCache>
                <c:ptCount val="1"/>
                <c:pt idx="0">
                  <c:v>Negativní</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ZŠ!$Y$1</c:f>
              <c:strCache>
                <c:ptCount val="1"/>
                <c:pt idx="0">
                  <c:v>Přístup a jednání pedagogů hodnotím jako [Vyberte jednu možnost]</c:v>
                </c:pt>
              </c:strCache>
            </c:strRef>
          </c:cat>
          <c:val>
            <c:numRef>
              <c:f>ZŠ!$Y$314</c:f>
              <c:numCache>
                <c:formatCode>0%</c:formatCode>
                <c:ptCount val="1"/>
                <c:pt idx="0">
                  <c:v>5.0595238095238096E-2</c:v>
                </c:pt>
              </c:numCache>
            </c:numRef>
          </c:val>
        </c:ser>
        <c:dLbls>
          <c:showLegendKey val="0"/>
          <c:showVal val="1"/>
          <c:showCatName val="0"/>
          <c:showSerName val="0"/>
          <c:showPercent val="0"/>
          <c:showBubbleSize val="0"/>
        </c:dLbls>
        <c:gapWidth val="75"/>
        <c:axId val="224960616"/>
        <c:axId val="224961008"/>
      </c:barChart>
      <c:catAx>
        <c:axId val="224960616"/>
        <c:scaling>
          <c:orientation val="minMax"/>
        </c:scaling>
        <c:delete val="0"/>
        <c:axPos val="b"/>
        <c:numFmt formatCode="General" sourceLinked="0"/>
        <c:majorTickMark val="none"/>
        <c:minorTickMark val="none"/>
        <c:tickLblPos val="nextTo"/>
        <c:crossAx val="224961008"/>
        <c:crosses val="autoZero"/>
        <c:auto val="1"/>
        <c:lblAlgn val="ctr"/>
        <c:lblOffset val="100"/>
        <c:noMultiLvlLbl val="0"/>
      </c:catAx>
      <c:valAx>
        <c:axId val="224961008"/>
        <c:scaling>
          <c:orientation val="minMax"/>
        </c:scaling>
        <c:delete val="0"/>
        <c:axPos val="l"/>
        <c:numFmt formatCode="0%" sourceLinked="1"/>
        <c:majorTickMark val="none"/>
        <c:minorTickMark val="none"/>
        <c:tickLblPos val="nextTo"/>
        <c:crossAx val="224960616"/>
        <c:crosses val="autoZero"/>
        <c:crossBetween val="between"/>
      </c:valAx>
    </c:plotArea>
    <c:legend>
      <c:legendPos val="r"/>
      <c:layout>
        <c:manualLayout>
          <c:xMode val="edge"/>
          <c:yMode val="edge"/>
          <c:wMode val="edge"/>
          <c:hMode val="edge"/>
          <c:x val="0.84568074052471831"/>
          <c:y val="4.9504950495049507E-2"/>
          <c:w val="0.99177149152652211"/>
          <c:h val="0.26072676558994484"/>
        </c:manualLayout>
      </c:layout>
      <c:overlay val="0"/>
    </c:legend>
    <c:plotVisOnly val="1"/>
    <c:dispBlanksAs val="gap"/>
    <c:showDLblsOverMax val="0"/>
  </c:chart>
  <c:printSettings>
    <c:headerFooter/>
    <c:pageMargins b="0.78740157499999996" l="0.70000000000000062" r="0.70000000000000062" t="0.78740157499999996" header="0.30000000000000032" footer="0.30000000000000032"/>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cs-CZ"/>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0721649484536149E-2"/>
          <c:y val="0.10231056076784488"/>
          <c:w val="0.71752577319587685"/>
          <c:h val="0.72937528805463614"/>
        </c:manualLayout>
      </c:layout>
      <c:barChart>
        <c:barDir val="col"/>
        <c:grouping val="clustered"/>
        <c:varyColors val="0"/>
        <c:ser>
          <c:idx val="2"/>
          <c:order val="0"/>
          <c:tx>
            <c:strRef>
              <c:f>ZŠ!$Z$296</c:f>
              <c:strCache>
                <c:ptCount val="1"/>
                <c:pt idx="0">
                  <c:v>Pozitivní</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ZŠ!$Z$1</c:f>
              <c:strCache>
                <c:ptCount val="1"/>
                <c:pt idx="0">
                  <c:v>Přístup a jednání provozních zaměstnanců hodnotím jako [Vyberte jednu možnost]</c:v>
                </c:pt>
              </c:strCache>
            </c:strRef>
          </c:cat>
          <c:val>
            <c:numRef>
              <c:f>ZŠ!$Z$316</c:f>
              <c:numCache>
                <c:formatCode>0%</c:formatCode>
                <c:ptCount val="1"/>
                <c:pt idx="0">
                  <c:v>0.67261904761904767</c:v>
                </c:pt>
              </c:numCache>
            </c:numRef>
          </c:val>
        </c:ser>
        <c:ser>
          <c:idx val="1"/>
          <c:order val="1"/>
          <c:tx>
            <c:strRef>
              <c:f>ZŠ!$Z$297</c:f>
              <c:strCache>
                <c:ptCount val="1"/>
                <c:pt idx="0">
                  <c:v>Neutrální</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ZŠ!$Z$1</c:f>
              <c:strCache>
                <c:ptCount val="1"/>
                <c:pt idx="0">
                  <c:v>Přístup a jednání provozních zaměstnanců hodnotím jako [Vyberte jednu možnost]</c:v>
                </c:pt>
              </c:strCache>
            </c:strRef>
          </c:cat>
          <c:val>
            <c:numRef>
              <c:f>ZŠ!$Z$315</c:f>
              <c:numCache>
                <c:formatCode>0%</c:formatCode>
                <c:ptCount val="1"/>
                <c:pt idx="0">
                  <c:v>0.28869047619047616</c:v>
                </c:pt>
              </c:numCache>
            </c:numRef>
          </c:val>
        </c:ser>
        <c:ser>
          <c:idx val="0"/>
          <c:order val="2"/>
          <c:tx>
            <c:strRef>
              <c:f>ZŠ!$Z$210</c:f>
              <c:strCache>
                <c:ptCount val="1"/>
                <c:pt idx="0">
                  <c:v>Negativní</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ZŠ!$Z$1</c:f>
              <c:strCache>
                <c:ptCount val="1"/>
                <c:pt idx="0">
                  <c:v>Přístup a jednání provozních zaměstnanců hodnotím jako [Vyberte jednu možnost]</c:v>
                </c:pt>
              </c:strCache>
            </c:strRef>
          </c:cat>
          <c:val>
            <c:numRef>
              <c:f>ZŠ!$Z$314</c:f>
              <c:numCache>
                <c:formatCode>0%</c:formatCode>
                <c:ptCount val="1"/>
                <c:pt idx="0">
                  <c:v>3.8690476190476192E-2</c:v>
                </c:pt>
              </c:numCache>
            </c:numRef>
          </c:val>
        </c:ser>
        <c:dLbls>
          <c:showLegendKey val="0"/>
          <c:showVal val="1"/>
          <c:showCatName val="0"/>
          <c:showSerName val="0"/>
          <c:showPercent val="0"/>
          <c:showBubbleSize val="0"/>
        </c:dLbls>
        <c:gapWidth val="75"/>
        <c:axId val="224961792"/>
        <c:axId val="224962184"/>
      </c:barChart>
      <c:catAx>
        <c:axId val="224961792"/>
        <c:scaling>
          <c:orientation val="minMax"/>
        </c:scaling>
        <c:delete val="0"/>
        <c:axPos val="b"/>
        <c:numFmt formatCode="General" sourceLinked="0"/>
        <c:majorTickMark val="none"/>
        <c:minorTickMark val="none"/>
        <c:tickLblPos val="nextTo"/>
        <c:crossAx val="224962184"/>
        <c:crosses val="autoZero"/>
        <c:auto val="1"/>
        <c:lblAlgn val="ctr"/>
        <c:lblOffset val="100"/>
        <c:noMultiLvlLbl val="0"/>
      </c:catAx>
      <c:valAx>
        <c:axId val="224962184"/>
        <c:scaling>
          <c:orientation val="minMax"/>
          <c:min val="0"/>
        </c:scaling>
        <c:delete val="0"/>
        <c:axPos val="l"/>
        <c:numFmt formatCode="0%" sourceLinked="1"/>
        <c:majorTickMark val="none"/>
        <c:minorTickMark val="none"/>
        <c:tickLblPos val="nextTo"/>
        <c:crossAx val="224961792"/>
        <c:crosses val="autoZero"/>
        <c:crossBetween val="between"/>
      </c:valAx>
    </c:plotArea>
    <c:legend>
      <c:legendPos val="r"/>
      <c:layout>
        <c:manualLayout>
          <c:xMode val="edge"/>
          <c:yMode val="edge"/>
          <c:wMode val="edge"/>
          <c:hMode val="edge"/>
          <c:x val="0.84329896907216495"/>
          <c:y val="3.6303630363036306E-2"/>
          <c:w val="0.98969072164948457"/>
          <c:h val="0.24752544545793162"/>
        </c:manualLayout>
      </c:layout>
      <c:overlay val="0"/>
    </c:legend>
    <c:plotVisOnly val="1"/>
    <c:dispBlanksAs val="gap"/>
    <c:showDLblsOverMax val="0"/>
  </c:chart>
  <c:printSettings>
    <c:headerFooter/>
    <c:pageMargins b="0.78740157499999996" l="0.70000000000000062" r="0.70000000000000062" t="0.78740157499999996" header="0.30000000000000032" footer="0.30000000000000032"/>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cs-CZ"/>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0909182622415971E-2"/>
          <c:y val="8.9109198088123037E-2"/>
          <c:w val="0.6735543985206276"/>
          <c:h val="0.73597596939449761"/>
        </c:manualLayout>
      </c:layout>
      <c:barChart>
        <c:barDir val="col"/>
        <c:grouping val="clustered"/>
        <c:varyColors val="0"/>
        <c:ser>
          <c:idx val="0"/>
          <c:order val="0"/>
          <c:tx>
            <c:strRef>
              <c:f>ZŠ!$AA$297</c:f>
              <c:strCache>
                <c:ptCount val="1"/>
                <c:pt idx="0">
                  <c:v>Spokojen/a</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ZŠ!$AA$1</c:f>
              <c:strCache>
                <c:ptCount val="1"/>
                <c:pt idx="0">
                  <c:v>S možnostmi komunikace s ředitelem nebo jeho zástupcem (s vedením ZŠ) jsem...</c:v>
                </c:pt>
              </c:strCache>
            </c:strRef>
          </c:cat>
          <c:val>
            <c:numRef>
              <c:f>ZŠ!$AA$315</c:f>
              <c:numCache>
                <c:formatCode>0%</c:formatCode>
                <c:ptCount val="1"/>
                <c:pt idx="0">
                  <c:v>0.93452380952380953</c:v>
                </c:pt>
              </c:numCache>
            </c:numRef>
          </c:val>
        </c:ser>
        <c:ser>
          <c:idx val="1"/>
          <c:order val="1"/>
          <c:tx>
            <c:strRef>
              <c:f>ZŠ!$AA$248</c:f>
              <c:strCache>
                <c:ptCount val="1"/>
                <c:pt idx="0">
                  <c:v>Nespokojen/a</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ZŠ!$AA$1</c:f>
              <c:strCache>
                <c:ptCount val="1"/>
                <c:pt idx="0">
                  <c:v>S možnostmi komunikace s ředitelem nebo jeho zástupcem (s vedením ZŠ) jsem...</c:v>
                </c:pt>
              </c:strCache>
            </c:strRef>
          </c:cat>
          <c:val>
            <c:numRef>
              <c:f>ZŠ!$AA$314</c:f>
              <c:numCache>
                <c:formatCode>0%</c:formatCode>
                <c:ptCount val="1"/>
                <c:pt idx="0">
                  <c:v>6.5476190476190479E-2</c:v>
                </c:pt>
              </c:numCache>
            </c:numRef>
          </c:val>
        </c:ser>
        <c:dLbls>
          <c:showLegendKey val="0"/>
          <c:showVal val="1"/>
          <c:showCatName val="0"/>
          <c:showSerName val="0"/>
          <c:showPercent val="0"/>
          <c:showBubbleSize val="0"/>
        </c:dLbls>
        <c:gapWidth val="75"/>
        <c:axId val="225160472"/>
        <c:axId val="225160864"/>
      </c:barChart>
      <c:catAx>
        <c:axId val="225160472"/>
        <c:scaling>
          <c:orientation val="minMax"/>
        </c:scaling>
        <c:delete val="0"/>
        <c:axPos val="b"/>
        <c:numFmt formatCode="General" sourceLinked="0"/>
        <c:majorTickMark val="none"/>
        <c:minorTickMark val="none"/>
        <c:tickLblPos val="nextTo"/>
        <c:crossAx val="225160864"/>
        <c:crosses val="autoZero"/>
        <c:auto val="1"/>
        <c:lblAlgn val="ctr"/>
        <c:lblOffset val="100"/>
        <c:noMultiLvlLbl val="0"/>
      </c:catAx>
      <c:valAx>
        <c:axId val="225160864"/>
        <c:scaling>
          <c:orientation val="minMax"/>
        </c:scaling>
        <c:delete val="0"/>
        <c:axPos val="l"/>
        <c:numFmt formatCode="0%" sourceLinked="1"/>
        <c:majorTickMark val="none"/>
        <c:minorTickMark val="none"/>
        <c:tickLblPos val="nextTo"/>
        <c:crossAx val="225160472"/>
        <c:crosses val="autoZero"/>
        <c:crossBetween val="between"/>
      </c:valAx>
    </c:plotArea>
    <c:legend>
      <c:legendPos val="r"/>
      <c:layout>
        <c:manualLayout>
          <c:xMode val="edge"/>
          <c:yMode val="edge"/>
          <c:wMode val="edge"/>
          <c:hMode val="edge"/>
          <c:x val="0.79338929741220365"/>
          <c:y val="2.6402640264026403E-2"/>
          <c:w val="0.99173662176525457"/>
          <c:h val="0.17161750820751365"/>
        </c:manualLayout>
      </c:layout>
      <c:overlay val="0"/>
    </c:legend>
    <c:plotVisOnly val="1"/>
    <c:dispBlanksAs val="gap"/>
    <c:showDLblsOverMax val="0"/>
  </c:chart>
  <c:printSettings>
    <c:headerFooter/>
    <c:pageMargins b="0.78740157499999996" l="0.70000000000000062" r="0.70000000000000062" t="0.78740157499999996" header="0.30000000000000032" footer="0.30000000000000032"/>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cs-CZ"/>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0909182622415971E-2"/>
          <c:y val="0.16831737416645456"/>
          <c:w val="0.75000075663493204"/>
          <c:h val="0.66336847465602689"/>
        </c:manualLayout>
      </c:layout>
      <c:barChart>
        <c:barDir val="col"/>
        <c:grouping val="clustered"/>
        <c:varyColors val="0"/>
        <c:ser>
          <c:idx val="0"/>
          <c:order val="0"/>
          <c:tx>
            <c:strRef>
              <c:f>ZŠ!$AB$296</c:f>
              <c:strCache>
                <c:ptCount val="1"/>
                <c:pt idx="0">
                  <c:v>Ano</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ZŠ!$AB$1</c:f>
              <c:strCache>
                <c:ptCount val="1"/>
                <c:pt idx="0">
                  <c:v>Se zaměřením ZŠ, její vizí a rozvojem jsem seznámen/a [Vyberte jednu možnost]</c:v>
                </c:pt>
              </c:strCache>
            </c:strRef>
          </c:cat>
          <c:val>
            <c:numRef>
              <c:f>ZŠ!$AB$314</c:f>
              <c:numCache>
                <c:formatCode>0%</c:formatCode>
                <c:ptCount val="1"/>
                <c:pt idx="0">
                  <c:v>0.7321428571428571</c:v>
                </c:pt>
              </c:numCache>
            </c:numRef>
          </c:val>
        </c:ser>
        <c:ser>
          <c:idx val="1"/>
          <c:order val="1"/>
          <c:tx>
            <c:strRef>
              <c:f>ZŠ!$AB$289</c:f>
              <c:strCache>
                <c:ptCount val="1"/>
                <c:pt idx="0">
                  <c:v>Ne</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ZŠ!$AB$1</c:f>
              <c:strCache>
                <c:ptCount val="1"/>
                <c:pt idx="0">
                  <c:v>Se zaměřením ZŠ, její vizí a rozvojem jsem seznámen/a [Vyberte jednu možnost]</c:v>
                </c:pt>
              </c:strCache>
            </c:strRef>
          </c:cat>
          <c:val>
            <c:numRef>
              <c:f>ZŠ!$AB$315</c:f>
              <c:numCache>
                <c:formatCode>0%</c:formatCode>
                <c:ptCount val="1"/>
                <c:pt idx="0">
                  <c:v>0.14880952380952381</c:v>
                </c:pt>
              </c:numCache>
            </c:numRef>
          </c:val>
        </c:ser>
        <c:ser>
          <c:idx val="2"/>
          <c:order val="2"/>
          <c:tx>
            <c:strRef>
              <c:f>ZŠ!$AB$297</c:f>
              <c:strCache>
                <c:ptCount val="1"/>
                <c:pt idx="0">
                  <c:v>Nevím</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ZŠ!$AB$1</c:f>
              <c:strCache>
                <c:ptCount val="1"/>
                <c:pt idx="0">
                  <c:v>Se zaměřením ZŠ, její vizí a rozvojem jsem seznámen/a [Vyberte jednu možnost]</c:v>
                </c:pt>
              </c:strCache>
            </c:strRef>
          </c:cat>
          <c:val>
            <c:numRef>
              <c:f>ZŠ!$AB$316</c:f>
              <c:numCache>
                <c:formatCode>0%</c:formatCode>
                <c:ptCount val="1"/>
                <c:pt idx="0">
                  <c:v>0.11904761904761904</c:v>
                </c:pt>
              </c:numCache>
            </c:numRef>
          </c:val>
        </c:ser>
        <c:dLbls>
          <c:showLegendKey val="0"/>
          <c:showVal val="1"/>
          <c:showCatName val="0"/>
          <c:showSerName val="0"/>
          <c:showPercent val="0"/>
          <c:showBubbleSize val="0"/>
        </c:dLbls>
        <c:gapWidth val="75"/>
        <c:axId val="225161648"/>
        <c:axId val="225162040"/>
      </c:barChart>
      <c:catAx>
        <c:axId val="225161648"/>
        <c:scaling>
          <c:orientation val="minMax"/>
        </c:scaling>
        <c:delete val="0"/>
        <c:axPos val="b"/>
        <c:numFmt formatCode="General" sourceLinked="0"/>
        <c:majorTickMark val="none"/>
        <c:minorTickMark val="none"/>
        <c:tickLblPos val="nextTo"/>
        <c:crossAx val="225162040"/>
        <c:crosses val="autoZero"/>
        <c:auto val="1"/>
        <c:lblAlgn val="ctr"/>
        <c:lblOffset val="100"/>
        <c:noMultiLvlLbl val="0"/>
      </c:catAx>
      <c:valAx>
        <c:axId val="225162040"/>
        <c:scaling>
          <c:orientation val="minMax"/>
        </c:scaling>
        <c:delete val="0"/>
        <c:axPos val="l"/>
        <c:numFmt formatCode="0%" sourceLinked="1"/>
        <c:majorTickMark val="none"/>
        <c:minorTickMark val="none"/>
        <c:tickLblPos val="nextTo"/>
        <c:crossAx val="225161648"/>
        <c:crosses val="autoZero"/>
        <c:crossBetween val="between"/>
      </c:valAx>
    </c:plotArea>
    <c:legend>
      <c:legendPos val="r"/>
      <c:layout>
        <c:manualLayout>
          <c:xMode val="edge"/>
          <c:yMode val="edge"/>
          <c:wMode val="edge"/>
          <c:hMode val="edge"/>
          <c:x val="0.34297564044163897"/>
          <c:y val="1.65016501650165E-2"/>
          <c:w val="0.59710808876163202"/>
          <c:h val="8.9109257382431153E-2"/>
        </c:manualLayout>
      </c:layout>
      <c:overlay val="0"/>
    </c:legend>
    <c:plotVisOnly val="1"/>
    <c:dispBlanksAs val="gap"/>
    <c:showDLblsOverMax val="0"/>
  </c:chart>
  <c:printSettings>
    <c:headerFooter/>
    <c:pageMargins b="0.78740157499999996" l="0.70000000000000062" r="0.70000000000000062" t="0.78740157499999996" header="0.30000000000000032" footer="0.30000000000000032"/>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cs-CZ"/>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0909182622415971E-2"/>
          <c:y val="7.2607494738470599E-2"/>
          <c:w val="0.70867840089746992"/>
          <c:h val="0.75907835408401092"/>
        </c:manualLayout>
      </c:layout>
      <c:barChart>
        <c:barDir val="col"/>
        <c:grouping val="clustered"/>
        <c:varyColors val="0"/>
        <c:ser>
          <c:idx val="2"/>
          <c:order val="0"/>
          <c:tx>
            <c:strRef>
              <c:f>ZŠ!$AF$296</c:f>
              <c:strCache>
                <c:ptCount val="1"/>
                <c:pt idx="0">
                  <c:v>Pozitivně</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ZŠ!$AF$1</c:f>
              <c:strCache>
                <c:ptCount val="1"/>
                <c:pt idx="0">
                  <c:v>Jednání pedagogů s rodiči při informačních schůzkách vnímám [Vyberte jednu možnost]</c:v>
                </c:pt>
              </c:strCache>
            </c:strRef>
          </c:cat>
          <c:val>
            <c:numRef>
              <c:f>ZŠ!$AF$316</c:f>
              <c:numCache>
                <c:formatCode>0%</c:formatCode>
                <c:ptCount val="1"/>
                <c:pt idx="0">
                  <c:v>0.77380952380952384</c:v>
                </c:pt>
              </c:numCache>
            </c:numRef>
          </c:val>
        </c:ser>
        <c:ser>
          <c:idx val="1"/>
          <c:order val="1"/>
          <c:tx>
            <c:strRef>
              <c:f>ZŠ!$AF$297</c:f>
              <c:strCache>
                <c:ptCount val="1"/>
                <c:pt idx="0">
                  <c:v>Neutrálně</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ZŠ!$AF$1</c:f>
              <c:strCache>
                <c:ptCount val="1"/>
                <c:pt idx="0">
                  <c:v>Jednání pedagogů s rodiči při informačních schůzkách vnímám [Vyberte jednu možnost]</c:v>
                </c:pt>
              </c:strCache>
            </c:strRef>
          </c:cat>
          <c:val>
            <c:numRef>
              <c:f>ZŠ!$AF$315</c:f>
              <c:numCache>
                <c:formatCode>0%</c:formatCode>
                <c:ptCount val="1"/>
                <c:pt idx="0">
                  <c:v>0.17559523809523808</c:v>
                </c:pt>
              </c:numCache>
            </c:numRef>
          </c:val>
        </c:ser>
        <c:ser>
          <c:idx val="0"/>
          <c:order val="2"/>
          <c:tx>
            <c:strRef>
              <c:f>ZŠ!$AF$210</c:f>
              <c:strCache>
                <c:ptCount val="1"/>
                <c:pt idx="0">
                  <c:v>Negativně</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ZŠ!$AF$1</c:f>
              <c:strCache>
                <c:ptCount val="1"/>
                <c:pt idx="0">
                  <c:v>Jednání pedagogů s rodiči při informačních schůzkách vnímám [Vyberte jednu možnost]</c:v>
                </c:pt>
              </c:strCache>
            </c:strRef>
          </c:cat>
          <c:val>
            <c:numRef>
              <c:f>ZŠ!$AF$314</c:f>
              <c:numCache>
                <c:formatCode>0%</c:formatCode>
                <c:ptCount val="1"/>
                <c:pt idx="0">
                  <c:v>5.0595238095238096E-2</c:v>
                </c:pt>
              </c:numCache>
            </c:numRef>
          </c:val>
        </c:ser>
        <c:dLbls>
          <c:showLegendKey val="0"/>
          <c:showVal val="1"/>
          <c:showCatName val="0"/>
          <c:showSerName val="0"/>
          <c:showPercent val="0"/>
          <c:showBubbleSize val="0"/>
        </c:dLbls>
        <c:gapWidth val="75"/>
        <c:axId val="225163216"/>
        <c:axId val="225163608"/>
      </c:barChart>
      <c:catAx>
        <c:axId val="225163216"/>
        <c:scaling>
          <c:orientation val="minMax"/>
        </c:scaling>
        <c:delete val="0"/>
        <c:axPos val="b"/>
        <c:numFmt formatCode="General" sourceLinked="0"/>
        <c:majorTickMark val="none"/>
        <c:minorTickMark val="none"/>
        <c:tickLblPos val="nextTo"/>
        <c:crossAx val="225163608"/>
        <c:crosses val="autoZero"/>
        <c:auto val="1"/>
        <c:lblAlgn val="ctr"/>
        <c:lblOffset val="100"/>
        <c:noMultiLvlLbl val="0"/>
      </c:catAx>
      <c:valAx>
        <c:axId val="225163608"/>
        <c:scaling>
          <c:orientation val="minMax"/>
        </c:scaling>
        <c:delete val="0"/>
        <c:axPos val="l"/>
        <c:numFmt formatCode="0%" sourceLinked="1"/>
        <c:majorTickMark val="none"/>
        <c:minorTickMark val="none"/>
        <c:tickLblPos val="nextTo"/>
        <c:crossAx val="225163216"/>
        <c:crosses val="autoZero"/>
        <c:crossBetween val="between"/>
      </c:valAx>
    </c:plotArea>
    <c:legend>
      <c:legendPos val="r"/>
      <c:layout>
        <c:manualLayout>
          <c:xMode val="edge"/>
          <c:yMode val="edge"/>
          <c:wMode val="edge"/>
          <c:hMode val="edge"/>
          <c:x val="0.83677772716426968"/>
          <c:y val="3.9603960396039604E-2"/>
          <c:w val="0.99173662176525446"/>
          <c:h val="0.25082577549093493"/>
        </c:manualLayout>
      </c:layout>
      <c:overlay val="0"/>
    </c:legend>
    <c:plotVisOnly val="1"/>
    <c:dispBlanksAs val="gap"/>
    <c:showDLblsOverMax val="0"/>
  </c:chart>
  <c:printSettings>
    <c:headerFooter/>
    <c:pageMargins b="0.78740157499999996" l="0.70000000000000062" r="0.70000000000000062" t="0.78740157499999996"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cs-CZ"/>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0535161344122525E-2"/>
          <c:y val="0.16831737416645456"/>
          <c:w val="0.74897269839228564"/>
          <c:h val="0.49835144115950275"/>
        </c:manualLayout>
      </c:layout>
      <c:barChart>
        <c:barDir val="col"/>
        <c:grouping val="clustered"/>
        <c:varyColors val="0"/>
        <c:ser>
          <c:idx val="0"/>
          <c:order val="0"/>
          <c:tx>
            <c:strRef>
              <c:f>ZŠ!$E$295</c:f>
              <c:strCache>
                <c:ptCount val="1"/>
                <c:pt idx="0">
                  <c:v>Ano</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ZŠ!$E$1</c:f>
              <c:strCache>
                <c:ptCount val="1"/>
                <c:pt idx="0">
                  <c:v>Naše ZŠ používá prvky moderní výuky, případně alternativních metod výuky (skupinové vyučování, problémové vyučování, Hejného matematika, praktické vyučování, RWCT (metody čtením a psaním ke kritickému myšlení), výuka jazyků CLIL, metoda čtení Sfumato…</c:v>
                </c:pt>
              </c:strCache>
            </c:strRef>
          </c:cat>
          <c:val>
            <c:numRef>
              <c:f>ZŠ!$E$314</c:f>
              <c:numCache>
                <c:formatCode>0%</c:formatCode>
                <c:ptCount val="1"/>
                <c:pt idx="0">
                  <c:v>0.41369047619047616</c:v>
                </c:pt>
              </c:numCache>
            </c:numRef>
          </c:val>
        </c:ser>
        <c:ser>
          <c:idx val="1"/>
          <c:order val="1"/>
          <c:tx>
            <c:strRef>
              <c:f>ZŠ!$E$289</c:f>
              <c:strCache>
                <c:ptCount val="1"/>
                <c:pt idx="0">
                  <c:v>Ne</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ZŠ!$E$1</c:f>
              <c:strCache>
                <c:ptCount val="1"/>
                <c:pt idx="0">
                  <c:v>Naše ZŠ používá prvky moderní výuky, případně alternativních metod výuky (skupinové vyučování, problémové vyučování, Hejného matematika, praktické vyučování, RWCT (metody čtením a psaním ke kritickému myšlení), výuka jazyků CLIL, metoda čtení Sfumato…</c:v>
                </c:pt>
              </c:strCache>
            </c:strRef>
          </c:cat>
          <c:val>
            <c:numRef>
              <c:f>ZŠ!$E$315</c:f>
              <c:numCache>
                <c:formatCode>0%</c:formatCode>
                <c:ptCount val="1"/>
                <c:pt idx="0">
                  <c:v>0.22916666666666666</c:v>
                </c:pt>
              </c:numCache>
            </c:numRef>
          </c:val>
        </c:ser>
        <c:ser>
          <c:idx val="2"/>
          <c:order val="2"/>
          <c:tx>
            <c:strRef>
              <c:f>ZŠ!$E$297</c:f>
              <c:strCache>
                <c:ptCount val="1"/>
                <c:pt idx="0">
                  <c:v>Nevím</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ZŠ!$E$1</c:f>
              <c:strCache>
                <c:ptCount val="1"/>
                <c:pt idx="0">
                  <c:v>Naše ZŠ používá prvky moderní výuky, případně alternativních metod výuky (skupinové vyučování, problémové vyučování, Hejného matematika, praktické vyučování, RWCT (metody čtením a psaním ke kritickému myšlení), výuka jazyků CLIL, metoda čtení Sfumato…</c:v>
                </c:pt>
              </c:strCache>
            </c:strRef>
          </c:cat>
          <c:val>
            <c:numRef>
              <c:f>ZŠ!$E$316</c:f>
              <c:numCache>
                <c:formatCode>0%</c:formatCode>
                <c:ptCount val="1"/>
                <c:pt idx="0">
                  <c:v>0.35714285714285715</c:v>
                </c:pt>
              </c:numCache>
            </c:numRef>
          </c:val>
        </c:ser>
        <c:dLbls>
          <c:showLegendKey val="0"/>
          <c:showVal val="1"/>
          <c:showCatName val="0"/>
          <c:showSerName val="0"/>
          <c:showPercent val="0"/>
          <c:showBubbleSize val="0"/>
        </c:dLbls>
        <c:gapWidth val="75"/>
        <c:axId val="180635008"/>
        <c:axId val="180635400"/>
      </c:barChart>
      <c:catAx>
        <c:axId val="180635008"/>
        <c:scaling>
          <c:orientation val="minMax"/>
        </c:scaling>
        <c:delete val="0"/>
        <c:axPos val="b"/>
        <c:numFmt formatCode="General" sourceLinked="0"/>
        <c:majorTickMark val="none"/>
        <c:minorTickMark val="none"/>
        <c:tickLblPos val="nextTo"/>
        <c:crossAx val="180635400"/>
        <c:crosses val="autoZero"/>
        <c:auto val="1"/>
        <c:lblAlgn val="ctr"/>
        <c:lblOffset val="100"/>
        <c:noMultiLvlLbl val="0"/>
      </c:catAx>
      <c:valAx>
        <c:axId val="180635400"/>
        <c:scaling>
          <c:orientation val="minMax"/>
        </c:scaling>
        <c:delete val="0"/>
        <c:axPos val="l"/>
        <c:numFmt formatCode="0%" sourceLinked="0"/>
        <c:majorTickMark val="none"/>
        <c:minorTickMark val="none"/>
        <c:tickLblPos val="nextTo"/>
        <c:crossAx val="180635008"/>
        <c:crosses val="autoZero"/>
        <c:crossBetween val="between"/>
        <c:majorUnit val="0.1"/>
      </c:valAx>
    </c:plotArea>
    <c:legend>
      <c:legendPos val="r"/>
      <c:layout>
        <c:manualLayout>
          <c:xMode val="edge"/>
          <c:yMode val="edge"/>
          <c:wMode val="edge"/>
          <c:hMode val="edge"/>
          <c:x val="0.33744920773792164"/>
          <c:y val="1.65016501650165E-2"/>
          <c:w val="0.59053605953576793"/>
          <c:h val="8.9109257382431153E-2"/>
        </c:manualLayout>
      </c:layout>
      <c:overlay val="0"/>
    </c:legend>
    <c:plotVisOnly val="1"/>
    <c:dispBlanksAs val="gap"/>
    <c:showDLblsOverMax val="0"/>
  </c:chart>
  <c:printSettings>
    <c:headerFooter>
      <c:oddHeader>&amp;L&amp;G&amp;CZákladní školy Kopřivnice
&amp;R&amp;8MAP ORP Kopřivnice II, reg. č. CZ.02.3.68/0.0/0.0/17_047/0008634</c:oddHeader>
    </c:headerFooter>
    <c:pageMargins b="0.78740157499999996" l="0.70000000000000062" r="0.70000000000000062" t="0.78740157499999996" header="0.30000000000000032" footer="0.30000000000000032"/>
    <c:pageSetup orientation="portrait"/>
    <c:legacyDrawingHF r:id="rId1"/>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cs-CZ"/>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9173653769908332E-2"/>
          <c:y val="0.11221158277763638"/>
          <c:w val="0.75000075663493204"/>
          <c:h val="0.70627290336512272"/>
        </c:manualLayout>
      </c:layout>
      <c:barChart>
        <c:barDir val="col"/>
        <c:grouping val="clustered"/>
        <c:varyColors val="0"/>
        <c:ser>
          <c:idx val="0"/>
          <c:order val="0"/>
          <c:tx>
            <c:strRef>
              <c:f>ZŠ!$AG$286</c:f>
              <c:strCache>
                <c:ptCount val="1"/>
                <c:pt idx="0">
                  <c:v>Ano</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ZŠ!$AG$1</c:f>
              <c:strCache>
                <c:ptCount val="1"/>
                <c:pt idx="0">
                  <c:v>V naší ZŠ pozoruji  projevy šikany či agresivity [Vyberte jednu možnost]</c:v>
                </c:pt>
              </c:strCache>
            </c:strRef>
          </c:cat>
          <c:val>
            <c:numRef>
              <c:f>ZŠ!$AG$314</c:f>
              <c:numCache>
                <c:formatCode>0%</c:formatCode>
                <c:ptCount val="1"/>
                <c:pt idx="0">
                  <c:v>0.29166666666666669</c:v>
                </c:pt>
              </c:numCache>
            </c:numRef>
          </c:val>
        </c:ser>
        <c:ser>
          <c:idx val="1"/>
          <c:order val="1"/>
          <c:tx>
            <c:strRef>
              <c:f>ZŠ!$AG$297</c:f>
              <c:strCache>
                <c:ptCount val="1"/>
                <c:pt idx="0">
                  <c:v>Ne</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ZŠ!$AG$1</c:f>
              <c:strCache>
                <c:ptCount val="1"/>
                <c:pt idx="0">
                  <c:v>V naší ZŠ pozoruji  projevy šikany či agresivity [Vyberte jednu možnost]</c:v>
                </c:pt>
              </c:strCache>
            </c:strRef>
          </c:cat>
          <c:val>
            <c:numRef>
              <c:f>ZŠ!$AG$315</c:f>
              <c:numCache>
                <c:formatCode>0%</c:formatCode>
                <c:ptCount val="1"/>
                <c:pt idx="0">
                  <c:v>0.48809523809523808</c:v>
                </c:pt>
              </c:numCache>
            </c:numRef>
          </c:val>
        </c:ser>
        <c:ser>
          <c:idx val="2"/>
          <c:order val="2"/>
          <c:tx>
            <c:strRef>
              <c:f>ZŠ!$AG$293</c:f>
              <c:strCache>
                <c:ptCount val="1"/>
                <c:pt idx="0">
                  <c:v>Nevím</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ZŠ!$AG$1</c:f>
              <c:strCache>
                <c:ptCount val="1"/>
                <c:pt idx="0">
                  <c:v>V naší ZŠ pozoruji  projevy šikany či agresivity [Vyberte jednu možnost]</c:v>
                </c:pt>
              </c:strCache>
            </c:strRef>
          </c:cat>
          <c:val>
            <c:numRef>
              <c:f>ZŠ!$AG$316</c:f>
              <c:numCache>
                <c:formatCode>0%</c:formatCode>
                <c:ptCount val="1"/>
                <c:pt idx="0">
                  <c:v>0.22023809523809523</c:v>
                </c:pt>
              </c:numCache>
            </c:numRef>
          </c:val>
        </c:ser>
        <c:dLbls>
          <c:showLegendKey val="0"/>
          <c:showVal val="1"/>
          <c:showCatName val="0"/>
          <c:showSerName val="0"/>
          <c:showPercent val="0"/>
          <c:showBubbleSize val="0"/>
        </c:dLbls>
        <c:gapWidth val="75"/>
        <c:axId val="225446880"/>
        <c:axId val="225447272"/>
      </c:barChart>
      <c:catAx>
        <c:axId val="225446880"/>
        <c:scaling>
          <c:orientation val="minMax"/>
        </c:scaling>
        <c:delete val="0"/>
        <c:axPos val="b"/>
        <c:numFmt formatCode="General" sourceLinked="0"/>
        <c:majorTickMark val="none"/>
        <c:minorTickMark val="none"/>
        <c:tickLblPos val="nextTo"/>
        <c:crossAx val="225447272"/>
        <c:crosses val="autoZero"/>
        <c:auto val="1"/>
        <c:lblAlgn val="ctr"/>
        <c:lblOffset val="100"/>
        <c:noMultiLvlLbl val="0"/>
      </c:catAx>
      <c:valAx>
        <c:axId val="225447272"/>
        <c:scaling>
          <c:orientation val="minMax"/>
        </c:scaling>
        <c:delete val="0"/>
        <c:axPos val="l"/>
        <c:numFmt formatCode="0%" sourceLinked="1"/>
        <c:majorTickMark val="none"/>
        <c:minorTickMark val="none"/>
        <c:tickLblPos val="nextTo"/>
        <c:crossAx val="225446880"/>
        <c:crosses val="autoZero"/>
        <c:crossBetween val="between"/>
        <c:majorUnit val="0.1"/>
      </c:valAx>
    </c:plotArea>
    <c:legend>
      <c:legendPos val="r"/>
      <c:layout>
        <c:manualLayout>
          <c:xMode val="edge"/>
          <c:yMode val="edge"/>
          <c:wMode val="edge"/>
          <c:hMode val="edge"/>
          <c:x val="0.88016615691633582"/>
          <c:y val="2.9702970297029702E-2"/>
          <c:w val="0.98967050606277518"/>
          <c:h val="0.24092478539192502"/>
        </c:manualLayout>
      </c:layout>
      <c:overlay val="0"/>
    </c:legend>
    <c:plotVisOnly val="1"/>
    <c:dispBlanksAs val="gap"/>
    <c:showDLblsOverMax val="0"/>
  </c:chart>
  <c:printSettings>
    <c:headerFooter/>
    <c:pageMargins b="0.78740157499999996" l="0.70000000000000062" r="0.70000000000000062" t="0.78740157499999996" header="0.30000000000000032" footer="0.30000000000000032"/>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cs-CZ"/>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6446358114304336E-2"/>
          <c:y val="0.16831737416645456"/>
          <c:w val="0.89669511950292113"/>
          <c:h val="0.63366540862665255"/>
        </c:manualLayout>
      </c:layout>
      <c:barChart>
        <c:barDir val="col"/>
        <c:grouping val="clustered"/>
        <c:varyColors val="0"/>
        <c:ser>
          <c:idx val="0"/>
          <c:order val="0"/>
          <c:tx>
            <c:strRef>
              <c:f>ZŠ!$AH$297</c:f>
              <c:strCache>
                <c:ptCount val="1"/>
                <c:pt idx="0">
                  <c:v>Ano</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ZŠ!$AH$1</c:f>
              <c:strCache>
                <c:ptCount val="1"/>
                <c:pt idx="0">
                  <c:v>Naše ZŠ řeší agresivní projevy dětí [Vyberte jednu možnost]</c:v>
                </c:pt>
              </c:strCache>
            </c:strRef>
          </c:cat>
          <c:val>
            <c:numRef>
              <c:f>ZŠ!$AH$314</c:f>
              <c:numCache>
                <c:formatCode>0%</c:formatCode>
                <c:ptCount val="1"/>
                <c:pt idx="0">
                  <c:v>0.50297619047619047</c:v>
                </c:pt>
              </c:numCache>
            </c:numRef>
          </c:val>
        </c:ser>
        <c:ser>
          <c:idx val="1"/>
          <c:order val="1"/>
          <c:tx>
            <c:strRef>
              <c:f>ZŠ!$AH$285</c:f>
              <c:strCache>
                <c:ptCount val="1"/>
                <c:pt idx="0">
                  <c:v>Ne</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ZŠ!$AH$1</c:f>
              <c:strCache>
                <c:ptCount val="1"/>
                <c:pt idx="0">
                  <c:v>Naše ZŠ řeší agresivní projevy dětí [Vyberte jednu možnost]</c:v>
                </c:pt>
              </c:strCache>
            </c:strRef>
          </c:cat>
          <c:val>
            <c:numRef>
              <c:f>ZŠ!$AH$315</c:f>
              <c:numCache>
                <c:formatCode>0%</c:formatCode>
                <c:ptCount val="1"/>
                <c:pt idx="0">
                  <c:v>0.10714285714285714</c:v>
                </c:pt>
              </c:numCache>
            </c:numRef>
          </c:val>
        </c:ser>
        <c:ser>
          <c:idx val="2"/>
          <c:order val="2"/>
          <c:tx>
            <c:strRef>
              <c:f>ZŠ!$AH$294</c:f>
              <c:strCache>
                <c:ptCount val="1"/>
                <c:pt idx="0">
                  <c:v>Nevím</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ZŠ!$AH$1</c:f>
              <c:strCache>
                <c:ptCount val="1"/>
                <c:pt idx="0">
                  <c:v>Naše ZŠ řeší agresivní projevy dětí [Vyberte jednu možnost]</c:v>
                </c:pt>
              </c:strCache>
            </c:strRef>
          </c:cat>
          <c:val>
            <c:numRef>
              <c:f>ZŠ!$AH$316</c:f>
              <c:numCache>
                <c:formatCode>0%</c:formatCode>
                <c:ptCount val="1"/>
                <c:pt idx="0">
                  <c:v>0.38988095238095238</c:v>
                </c:pt>
              </c:numCache>
            </c:numRef>
          </c:val>
        </c:ser>
        <c:dLbls>
          <c:showLegendKey val="0"/>
          <c:showVal val="1"/>
          <c:showCatName val="0"/>
          <c:showSerName val="0"/>
          <c:showPercent val="0"/>
          <c:showBubbleSize val="0"/>
        </c:dLbls>
        <c:gapWidth val="75"/>
        <c:axId val="225448056"/>
        <c:axId val="225448448"/>
      </c:barChart>
      <c:catAx>
        <c:axId val="225448056"/>
        <c:scaling>
          <c:orientation val="minMax"/>
        </c:scaling>
        <c:delete val="0"/>
        <c:axPos val="b"/>
        <c:numFmt formatCode="General" sourceLinked="0"/>
        <c:majorTickMark val="none"/>
        <c:minorTickMark val="none"/>
        <c:tickLblPos val="nextTo"/>
        <c:crossAx val="225448448"/>
        <c:crosses val="autoZero"/>
        <c:auto val="1"/>
        <c:lblAlgn val="ctr"/>
        <c:lblOffset val="100"/>
        <c:noMultiLvlLbl val="0"/>
      </c:catAx>
      <c:valAx>
        <c:axId val="225448448"/>
        <c:scaling>
          <c:orientation val="minMax"/>
        </c:scaling>
        <c:delete val="0"/>
        <c:axPos val="l"/>
        <c:numFmt formatCode="0%" sourceLinked="1"/>
        <c:majorTickMark val="none"/>
        <c:minorTickMark val="none"/>
        <c:tickLblPos val="nextTo"/>
        <c:crossAx val="225448056"/>
        <c:crosses val="autoZero"/>
        <c:crossBetween val="between"/>
        <c:majorUnit val="0.1"/>
      </c:valAx>
    </c:plotArea>
    <c:legend>
      <c:legendPos val="r"/>
      <c:layout>
        <c:manualLayout>
          <c:xMode val="edge"/>
          <c:yMode val="edge"/>
          <c:wMode val="edge"/>
          <c:hMode val="edge"/>
          <c:x val="0.39876076440858116"/>
          <c:y val="1.65016501650165E-2"/>
          <c:w val="0.65289321272857426"/>
          <c:h val="8.9109257382431153E-2"/>
        </c:manualLayout>
      </c:layout>
      <c:overlay val="0"/>
    </c:legend>
    <c:plotVisOnly val="1"/>
    <c:dispBlanksAs val="gap"/>
    <c:showDLblsOverMax val="0"/>
  </c:chart>
  <c:printSettings>
    <c:headerFooter/>
    <c:pageMargins b="0.78740157499999996" l="0.70000000000000062" r="0.70000000000000062" t="0.78740157499999996" header="0.30000000000000032" footer="0.30000000000000032"/>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cs-CZ"/>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0909182622415971E-2"/>
          <c:y val="0.16831737416645456"/>
          <c:w val="0.87810005942106362"/>
          <c:h val="0.62376438661686073"/>
        </c:manualLayout>
      </c:layout>
      <c:barChart>
        <c:barDir val="col"/>
        <c:grouping val="clustered"/>
        <c:varyColors val="0"/>
        <c:ser>
          <c:idx val="0"/>
          <c:order val="0"/>
          <c:tx>
            <c:strRef>
              <c:f>ZŠ!$AI$296</c:f>
              <c:strCache>
                <c:ptCount val="1"/>
                <c:pt idx="0">
                  <c:v>Ano</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ZŠ!$AI$1</c:f>
              <c:strCache>
                <c:ptCount val="1"/>
                <c:pt idx="0">
                  <c:v>Dle mého názoru se ZŠ dostatečně věnuje prevenci rizikových projevů chování [Vyberte jednu možnost]</c:v>
                </c:pt>
              </c:strCache>
            </c:strRef>
          </c:cat>
          <c:val>
            <c:numRef>
              <c:f>ZŠ!$AI$314</c:f>
              <c:numCache>
                <c:formatCode>0%</c:formatCode>
                <c:ptCount val="1"/>
                <c:pt idx="0">
                  <c:v>0.5982142857142857</c:v>
                </c:pt>
              </c:numCache>
            </c:numRef>
          </c:val>
        </c:ser>
        <c:ser>
          <c:idx val="1"/>
          <c:order val="1"/>
          <c:tx>
            <c:strRef>
              <c:f>ZŠ!$AI$285</c:f>
              <c:strCache>
                <c:ptCount val="1"/>
                <c:pt idx="0">
                  <c:v>Ne</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ZŠ!$AI$1</c:f>
              <c:strCache>
                <c:ptCount val="1"/>
                <c:pt idx="0">
                  <c:v>Dle mého názoru se ZŠ dostatečně věnuje prevenci rizikových projevů chování [Vyberte jednu možnost]</c:v>
                </c:pt>
              </c:strCache>
            </c:strRef>
          </c:cat>
          <c:val>
            <c:numRef>
              <c:f>ZŠ!$AI$315</c:f>
              <c:numCache>
                <c:formatCode>0%</c:formatCode>
                <c:ptCount val="1"/>
                <c:pt idx="0">
                  <c:v>8.9285714285714288E-2</c:v>
                </c:pt>
              </c:numCache>
            </c:numRef>
          </c:val>
        </c:ser>
        <c:ser>
          <c:idx val="2"/>
          <c:order val="2"/>
          <c:tx>
            <c:strRef>
              <c:f>ZŠ!$AI$297</c:f>
              <c:strCache>
                <c:ptCount val="1"/>
                <c:pt idx="0">
                  <c:v>Nevím</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ZŠ!$AI$1</c:f>
              <c:strCache>
                <c:ptCount val="1"/>
                <c:pt idx="0">
                  <c:v>Dle mého názoru se ZŠ dostatečně věnuje prevenci rizikových projevů chování [Vyberte jednu možnost]</c:v>
                </c:pt>
              </c:strCache>
            </c:strRef>
          </c:cat>
          <c:val>
            <c:numRef>
              <c:f>ZŠ!$AI$316</c:f>
              <c:numCache>
                <c:formatCode>0%</c:formatCode>
                <c:ptCount val="1"/>
                <c:pt idx="0">
                  <c:v>0.3125</c:v>
                </c:pt>
              </c:numCache>
            </c:numRef>
          </c:val>
        </c:ser>
        <c:dLbls>
          <c:showLegendKey val="0"/>
          <c:showVal val="1"/>
          <c:showCatName val="0"/>
          <c:showSerName val="0"/>
          <c:showPercent val="0"/>
          <c:showBubbleSize val="0"/>
        </c:dLbls>
        <c:gapWidth val="75"/>
        <c:axId val="225449232"/>
        <c:axId val="225449624"/>
      </c:barChart>
      <c:catAx>
        <c:axId val="225449232"/>
        <c:scaling>
          <c:orientation val="minMax"/>
        </c:scaling>
        <c:delete val="0"/>
        <c:axPos val="b"/>
        <c:numFmt formatCode="General" sourceLinked="0"/>
        <c:majorTickMark val="none"/>
        <c:minorTickMark val="none"/>
        <c:tickLblPos val="nextTo"/>
        <c:crossAx val="225449624"/>
        <c:crosses val="autoZero"/>
        <c:auto val="1"/>
        <c:lblAlgn val="ctr"/>
        <c:lblOffset val="100"/>
        <c:noMultiLvlLbl val="0"/>
      </c:catAx>
      <c:valAx>
        <c:axId val="225449624"/>
        <c:scaling>
          <c:orientation val="minMax"/>
        </c:scaling>
        <c:delete val="0"/>
        <c:axPos val="l"/>
        <c:numFmt formatCode="0%" sourceLinked="1"/>
        <c:majorTickMark val="none"/>
        <c:minorTickMark val="none"/>
        <c:tickLblPos val="nextTo"/>
        <c:crossAx val="225449232"/>
        <c:crosses val="autoZero"/>
        <c:crossBetween val="between"/>
        <c:majorUnit val="0.1"/>
      </c:valAx>
    </c:plotArea>
    <c:legend>
      <c:legendPos val="r"/>
      <c:layout>
        <c:manualLayout>
          <c:xMode val="edge"/>
          <c:yMode val="edge"/>
          <c:wMode val="edge"/>
          <c:hMode val="edge"/>
          <c:x val="0.40289299581353982"/>
          <c:y val="1.65016501650165E-2"/>
          <c:w val="0.65702544413353292"/>
          <c:h val="8.9109257382431153E-2"/>
        </c:manualLayout>
      </c:layout>
      <c:overlay val="0"/>
    </c:legend>
    <c:plotVisOnly val="1"/>
    <c:dispBlanksAs val="gap"/>
    <c:showDLblsOverMax val="0"/>
  </c:chart>
  <c:printSettings>
    <c:headerFooter/>
    <c:pageMargins b="0.78740157499999996" l="0.70000000000000062" r="0.70000000000000062" t="0.78740157499999996" header="0.30000000000000032" footer="0.30000000000000032"/>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c:date1904 val="0"/>
  <c:lang val="cs-CZ"/>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0909182622415971E-2"/>
          <c:y val="6.6006813398609601E-2"/>
          <c:w val="0.87810005942106362"/>
          <c:h val="0.6435664306364437"/>
        </c:manualLayout>
      </c:layout>
      <c:barChart>
        <c:barDir val="col"/>
        <c:grouping val="clustered"/>
        <c:varyColors val="0"/>
        <c:ser>
          <c:idx val="0"/>
          <c:order val="0"/>
          <c:tx>
            <c:strRef>
              <c:f>ZŠ!$AJ$297</c:f>
              <c:strCache>
                <c:ptCount val="1"/>
                <c:pt idx="0">
                  <c:v>Ano</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ZŠ!$AJ$1</c:f>
              <c:strCache>
                <c:ptCount val="1"/>
                <c:pt idx="0">
                  <c:v>Naše ZŠ rozvíjí dovednosti k bezpečnému chování dětí (např. dopravní výchova, chování na internetu, apod.) [Vyberte jednu možnost]</c:v>
                </c:pt>
              </c:strCache>
            </c:strRef>
          </c:cat>
          <c:val>
            <c:numRef>
              <c:f>ZŠ!$AJ$314</c:f>
              <c:numCache>
                <c:formatCode>0%</c:formatCode>
                <c:ptCount val="1"/>
                <c:pt idx="0">
                  <c:v>0.7946428571428571</c:v>
                </c:pt>
              </c:numCache>
            </c:numRef>
          </c:val>
        </c:ser>
        <c:ser>
          <c:idx val="1"/>
          <c:order val="1"/>
          <c:tx>
            <c:strRef>
              <c:f>ZŠ!$AJ$238</c:f>
              <c:strCache>
                <c:ptCount val="1"/>
                <c:pt idx="0">
                  <c:v>Ne</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ZŠ!$AJ$1</c:f>
              <c:strCache>
                <c:ptCount val="1"/>
                <c:pt idx="0">
                  <c:v>Naše ZŠ rozvíjí dovednosti k bezpečnému chování dětí (např. dopravní výchova, chování na internetu, apod.) [Vyberte jednu možnost]</c:v>
                </c:pt>
              </c:strCache>
            </c:strRef>
          </c:cat>
          <c:val>
            <c:numRef>
              <c:f>ZŠ!$AJ$315</c:f>
              <c:numCache>
                <c:formatCode>0%</c:formatCode>
                <c:ptCount val="1"/>
                <c:pt idx="0">
                  <c:v>4.1666666666666664E-2</c:v>
                </c:pt>
              </c:numCache>
            </c:numRef>
          </c:val>
        </c:ser>
        <c:ser>
          <c:idx val="2"/>
          <c:order val="2"/>
          <c:tx>
            <c:strRef>
              <c:f>ZŠ!$AJ$289</c:f>
              <c:strCache>
                <c:ptCount val="1"/>
                <c:pt idx="0">
                  <c:v>Nevím</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ZŠ!$AJ$1</c:f>
              <c:strCache>
                <c:ptCount val="1"/>
                <c:pt idx="0">
                  <c:v>Naše ZŠ rozvíjí dovednosti k bezpečnému chování dětí (např. dopravní výchova, chování na internetu, apod.) [Vyberte jednu možnost]</c:v>
                </c:pt>
              </c:strCache>
            </c:strRef>
          </c:cat>
          <c:val>
            <c:numRef>
              <c:f>ZŠ!$AJ$316</c:f>
              <c:numCache>
                <c:formatCode>0%</c:formatCode>
                <c:ptCount val="1"/>
                <c:pt idx="0">
                  <c:v>0.16369047619047619</c:v>
                </c:pt>
              </c:numCache>
            </c:numRef>
          </c:val>
        </c:ser>
        <c:dLbls>
          <c:showLegendKey val="0"/>
          <c:showVal val="1"/>
          <c:showCatName val="0"/>
          <c:showSerName val="0"/>
          <c:showPercent val="0"/>
          <c:showBubbleSize val="0"/>
        </c:dLbls>
        <c:gapWidth val="75"/>
        <c:axId val="225450408"/>
        <c:axId val="225643416"/>
      </c:barChart>
      <c:catAx>
        <c:axId val="225450408"/>
        <c:scaling>
          <c:orientation val="minMax"/>
        </c:scaling>
        <c:delete val="0"/>
        <c:axPos val="b"/>
        <c:numFmt formatCode="General" sourceLinked="0"/>
        <c:majorTickMark val="none"/>
        <c:minorTickMark val="none"/>
        <c:tickLblPos val="nextTo"/>
        <c:crossAx val="225643416"/>
        <c:crosses val="autoZero"/>
        <c:auto val="1"/>
        <c:lblAlgn val="ctr"/>
        <c:lblOffset val="100"/>
        <c:noMultiLvlLbl val="0"/>
      </c:catAx>
      <c:valAx>
        <c:axId val="225643416"/>
        <c:scaling>
          <c:orientation val="minMax"/>
        </c:scaling>
        <c:delete val="0"/>
        <c:axPos val="l"/>
        <c:numFmt formatCode="0%" sourceLinked="1"/>
        <c:majorTickMark val="none"/>
        <c:minorTickMark val="none"/>
        <c:tickLblPos val="nextTo"/>
        <c:crossAx val="225450408"/>
        <c:crosses val="autoZero"/>
        <c:crossBetween val="between"/>
      </c:valAx>
    </c:plotArea>
    <c:legend>
      <c:legendPos val="r"/>
      <c:layout>
        <c:manualLayout>
          <c:xMode val="edge"/>
          <c:yMode val="edge"/>
          <c:wMode val="edge"/>
          <c:hMode val="edge"/>
          <c:x val="0.40082688011106049"/>
          <c:y val="0.91749486759699594"/>
          <c:w val="0.65495932843105353"/>
          <c:h val="0.9901024748144106"/>
        </c:manualLayout>
      </c:layout>
      <c:overlay val="0"/>
    </c:legend>
    <c:plotVisOnly val="1"/>
    <c:dispBlanksAs val="gap"/>
    <c:showDLblsOverMax val="0"/>
  </c:chart>
  <c:printSettings>
    <c:headerFooter/>
    <c:pageMargins b="0.78740157499999996" l="0.70000000000000062" r="0.70000000000000062" t="0.78740157499999996" header="0.30000000000000032" footer="0.30000000000000032"/>
    <c:pageSetup/>
  </c:printSettings>
</c:chartSpace>
</file>

<file path=xl/charts/chart24.xml><?xml version="1.0" encoding="utf-8"?>
<c:chartSpace xmlns:c="http://schemas.openxmlformats.org/drawingml/2006/chart" xmlns:a="http://schemas.openxmlformats.org/drawingml/2006/main" xmlns:r="http://schemas.openxmlformats.org/officeDocument/2006/relationships">
  <c:date1904 val="0"/>
  <c:lang val="cs-CZ"/>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6446358114304336E-2"/>
          <c:y val="5.2805450718887682E-2"/>
          <c:w val="0.90909182622415996"/>
          <c:h val="0.69307154068540111"/>
        </c:manualLayout>
      </c:layout>
      <c:barChart>
        <c:barDir val="col"/>
        <c:grouping val="clustered"/>
        <c:varyColors val="0"/>
        <c:ser>
          <c:idx val="0"/>
          <c:order val="0"/>
          <c:tx>
            <c:strRef>
              <c:f>ZŠ!$AK$296</c:f>
              <c:strCache>
                <c:ptCount val="1"/>
                <c:pt idx="0">
                  <c:v>Rozhodně ano</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ZŠ!$AK$1</c:f>
              <c:strCache>
                <c:ptCount val="1"/>
                <c:pt idx="0">
                  <c:v>V případě podezření na šikanu, záškoláctví či jiné sociálně patologické jevy se mohu s důvěrou obrátit na vedení ZŠ</c:v>
                </c:pt>
              </c:strCache>
            </c:strRef>
          </c:cat>
          <c:val>
            <c:numRef>
              <c:f>ZŠ!$AK$314</c:f>
              <c:numCache>
                <c:formatCode>0%</c:formatCode>
                <c:ptCount val="1"/>
                <c:pt idx="0">
                  <c:v>0.61309523809523814</c:v>
                </c:pt>
              </c:numCache>
            </c:numRef>
          </c:val>
        </c:ser>
        <c:ser>
          <c:idx val="2"/>
          <c:order val="1"/>
          <c:tx>
            <c:strRef>
              <c:f>ZŠ!$AK$297</c:f>
              <c:strCache>
                <c:ptCount val="1"/>
                <c:pt idx="0">
                  <c:v>Spíše ano</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ZŠ!$AK$1</c:f>
              <c:strCache>
                <c:ptCount val="1"/>
                <c:pt idx="0">
                  <c:v>V případě podezření na šikanu, záškoláctví či jiné sociálně patologické jevy se mohu s důvěrou obrátit na vedení ZŠ</c:v>
                </c:pt>
              </c:strCache>
            </c:strRef>
          </c:cat>
          <c:val>
            <c:numRef>
              <c:f>ZŠ!$AK$316</c:f>
              <c:numCache>
                <c:formatCode>0%</c:formatCode>
                <c:ptCount val="1"/>
                <c:pt idx="0">
                  <c:v>0.30654761904761907</c:v>
                </c:pt>
              </c:numCache>
            </c:numRef>
          </c:val>
        </c:ser>
        <c:ser>
          <c:idx val="1"/>
          <c:order val="2"/>
          <c:tx>
            <c:strRef>
              <c:f>ZŠ!$AK$250</c:f>
              <c:strCache>
                <c:ptCount val="1"/>
                <c:pt idx="0">
                  <c:v>Spíše ne</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ZŠ!$AK$1</c:f>
              <c:strCache>
                <c:ptCount val="1"/>
                <c:pt idx="0">
                  <c:v>V případě podezření na šikanu, záškoláctví či jiné sociálně patologické jevy se mohu s důvěrou obrátit na vedení ZŠ</c:v>
                </c:pt>
              </c:strCache>
            </c:strRef>
          </c:cat>
          <c:val>
            <c:numRef>
              <c:f>ZŠ!$AK$317</c:f>
              <c:numCache>
                <c:formatCode>0%</c:formatCode>
                <c:ptCount val="1"/>
                <c:pt idx="0">
                  <c:v>7.1428571428571425E-2</c:v>
                </c:pt>
              </c:numCache>
            </c:numRef>
          </c:val>
        </c:ser>
        <c:ser>
          <c:idx val="3"/>
          <c:order val="3"/>
          <c:tx>
            <c:strRef>
              <c:f>ZŠ!$AK$207</c:f>
              <c:strCache>
                <c:ptCount val="1"/>
                <c:pt idx="0">
                  <c:v>Rozhodně ne</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ZŠ!$AK$1</c:f>
              <c:strCache>
                <c:ptCount val="1"/>
                <c:pt idx="0">
                  <c:v>V případě podezření na šikanu, záškoláctví či jiné sociálně patologické jevy se mohu s důvěrou obrátit na vedení ZŠ</c:v>
                </c:pt>
              </c:strCache>
            </c:strRef>
          </c:cat>
          <c:val>
            <c:numRef>
              <c:f>ZŠ!$AK$315</c:f>
              <c:numCache>
                <c:formatCode>0%</c:formatCode>
                <c:ptCount val="1"/>
                <c:pt idx="0">
                  <c:v>8.9285714285714281E-3</c:v>
                </c:pt>
              </c:numCache>
            </c:numRef>
          </c:val>
        </c:ser>
        <c:dLbls>
          <c:showLegendKey val="0"/>
          <c:showVal val="1"/>
          <c:showCatName val="0"/>
          <c:showSerName val="0"/>
          <c:showPercent val="0"/>
          <c:showBubbleSize val="0"/>
        </c:dLbls>
        <c:gapWidth val="75"/>
        <c:axId val="225644200"/>
        <c:axId val="225644592"/>
      </c:barChart>
      <c:catAx>
        <c:axId val="225644200"/>
        <c:scaling>
          <c:orientation val="minMax"/>
        </c:scaling>
        <c:delete val="0"/>
        <c:axPos val="b"/>
        <c:numFmt formatCode="General" sourceLinked="0"/>
        <c:majorTickMark val="none"/>
        <c:minorTickMark val="none"/>
        <c:tickLblPos val="nextTo"/>
        <c:crossAx val="225644592"/>
        <c:crosses val="autoZero"/>
        <c:auto val="1"/>
        <c:lblAlgn val="ctr"/>
        <c:lblOffset val="100"/>
        <c:noMultiLvlLbl val="0"/>
      </c:catAx>
      <c:valAx>
        <c:axId val="225644592"/>
        <c:scaling>
          <c:orientation val="minMax"/>
        </c:scaling>
        <c:delete val="0"/>
        <c:axPos val="l"/>
        <c:numFmt formatCode="0%" sourceLinked="1"/>
        <c:majorTickMark val="none"/>
        <c:minorTickMark val="none"/>
        <c:tickLblPos val="nextTo"/>
        <c:crossAx val="225644200"/>
        <c:crosses val="autoZero"/>
        <c:crossBetween val="between"/>
        <c:majorUnit val="0.1"/>
      </c:valAx>
    </c:plotArea>
    <c:legend>
      <c:legendPos val="r"/>
      <c:layout>
        <c:manualLayout>
          <c:xMode val="edge"/>
          <c:yMode val="edge"/>
          <c:wMode val="edge"/>
          <c:hMode val="edge"/>
          <c:x val="0.19834732435305091"/>
          <c:y val="0.91749486759699594"/>
          <c:w val="0.84504218997418712"/>
          <c:h val="0.9901024748144106"/>
        </c:manualLayout>
      </c:layout>
      <c:overlay val="0"/>
    </c:legend>
    <c:plotVisOnly val="1"/>
    <c:dispBlanksAs val="gap"/>
    <c:showDLblsOverMax val="0"/>
  </c:chart>
  <c:printSettings>
    <c:headerFooter/>
    <c:pageMargins b="0.78740157499999996" l="0.70000000000000062" r="0.70000000000000062" t="0.78740157499999996" header="0.30000000000000032" footer="0.30000000000000032"/>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cs-CZ"/>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123977155678152"/>
          <c:y val="0.10891124210770586"/>
          <c:w val="0.73967016770056659"/>
          <c:h val="0.64686677130637449"/>
        </c:manualLayout>
      </c:layout>
      <c:barChart>
        <c:barDir val="col"/>
        <c:grouping val="clustered"/>
        <c:varyColors val="0"/>
        <c:ser>
          <c:idx val="0"/>
          <c:order val="0"/>
          <c:tx>
            <c:strRef>
              <c:f>ZŠ!$AM$297</c:f>
              <c:strCache>
                <c:ptCount val="1"/>
                <c:pt idx="0">
                  <c:v>Ano</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ZŠ!$AM$1</c:f>
              <c:strCache>
                <c:ptCount val="1"/>
                <c:pt idx="0">
                  <c:v>Jste spokojen/a s nabídkou a kvalitou mimoškolních aktivit pro děti, které  ZŠ  nabízí v rámci školní družiny či klubu [Vyberte jednu možnost]</c:v>
                </c:pt>
              </c:strCache>
            </c:strRef>
          </c:cat>
          <c:val>
            <c:numRef>
              <c:f>ZŠ!$AM$314</c:f>
              <c:numCache>
                <c:formatCode>0%</c:formatCode>
                <c:ptCount val="1"/>
                <c:pt idx="0">
                  <c:v>0.71130952380952384</c:v>
                </c:pt>
              </c:numCache>
            </c:numRef>
          </c:val>
        </c:ser>
        <c:ser>
          <c:idx val="1"/>
          <c:order val="1"/>
          <c:tx>
            <c:strRef>
              <c:f>ZŠ!$AM$254</c:f>
              <c:strCache>
                <c:ptCount val="1"/>
                <c:pt idx="0">
                  <c:v>Ne</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ZŠ!$AM$1</c:f>
              <c:strCache>
                <c:ptCount val="1"/>
                <c:pt idx="0">
                  <c:v>Jste spokojen/a s nabídkou a kvalitou mimoškolních aktivit pro děti, které  ZŠ  nabízí v rámci školní družiny či klubu [Vyberte jednu možnost]</c:v>
                </c:pt>
              </c:strCache>
            </c:strRef>
          </c:cat>
          <c:val>
            <c:numRef>
              <c:f>ZŠ!$AM$315</c:f>
              <c:numCache>
                <c:formatCode>0%</c:formatCode>
                <c:ptCount val="1"/>
                <c:pt idx="0">
                  <c:v>0.13095238095238096</c:v>
                </c:pt>
              </c:numCache>
            </c:numRef>
          </c:val>
        </c:ser>
        <c:ser>
          <c:idx val="2"/>
          <c:order val="2"/>
          <c:tx>
            <c:strRef>
              <c:f>ZŠ!$AM$294</c:f>
              <c:strCache>
                <c:ptCount val="1"/>
                <c:pt idx="0">
                  <c:v>Nevím</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ZŠ!$AM$1</c:f>
              <c:strCache>
                <c:ptCount val="1"/>
                <c:pt idx="0">
                  <c:v>Jste spokojen/a s nabídkou a kvalitou mimoškolních aktivit pro děti, které  ZŠ  nabízí v rámci školní družiny či klubu [Vyberte jednu možnost]</c:v>
                </c:pt>
              </c:strCache>
            </c:strRef>
          </c:cat>
          <c:val>
            <c:numRef>
              <c:f>ZŠ!$AM$316</c:f>
              <c:numCache>
                <c:formatCode>0%</c:formatCode>
                <c:ptCount val="1"/>
                <c:pt idx="0">
                  <c:v>0.15773809523809523</c:v>
                </c:pt>
              </c:numCache>
            </c:numRef>
          </c:val>
        </c:ser>
        <c:dLbls>
          <c:showLegendKey val="0"/>
          <c:showVal val="1"/>
          <c:showCatName val="0"/>
          <c:showSerName val="0"/>
          <c:showPercent val="0"/>
          <c:showBubbleSize val="0"/>
        </c:dLbls>
        <c:gapWidth val="75"/>
        <c:axId val="225645376"/>
        <c:axId val="225645768"/>
      </c:barChart>
      <c:catAx>
        <c:axId val="225645376"/>
        <c:scaling>
          <c:orientation val="minMax"/>
        </c:scaling>
        <c:delete val="0"/>
        <c:axPos val="b"/>
        <c:numFmt formatCode="General" sourceLinked="0"/>
        <c:majorTickMark val="none"/>
        <c:minorTickMark val="none"/>
        <c:tickLblPos val="nextTo"/>
        <c:crossAx val="225645768"/>
        <c:crosses val="autoZero"/>
        <c:auto val="1"/>
        <c:lblAlgn val="ctr"/>
        <c:lblOffset val="100"/>
        <c:noMultiLvlLbl val="0"/>
      </c:catAx>
      <c:valAx>
        <c:axId val="225645768"/>
        <c:scaling>
          <c:orientation val="minMax"/>
        </c:scaling>
        <c:delete val="0"/>
        <c:axPos val="l"/>
        <c:numFmt formatCode="0%" sourceLinked="1"/>
        <c:majorTickMark val="none"/>
        <c:minorTickMark val="none"/>
        <c:tickLblPos val="nextTo"/>
        <c:crossAx val="225645376"/>
        <c:crosses val="autoZero"/>
        <c:crossBetween val="between"/>
      </c:valAx>
    </c:plotArea>
    <c:legend>
      <c:legendPos val="r"/>
      <c:layout>
        <c:manualLayout>
          <c:xMode val="edge"/>
          <c:yMode val="edge"/>
          <c:wMode val="edge"/>
          <c:hMode val="edge"/>
          <c:x val="0.88223227261881521"/>
          <c:y val="3.6303630363036306E-2"/>
          <c:w val="0.99173662176525457"/>
          <c:h val="0.24752544545793162"/>
        </c:manualLayout>
      </c:layout>
      <c:overlay val="0"/>
    </c:legend>
    <c:plotVisOnly val="1"/>
    <c:dispBlanksAs val="gap"/>
    <c:showDLblsOverMax val="0"/>
  </c:chart>
  <c:printSettings>
    <c:headerFooter/>
    <c:pageMargins b="0.78740157499999996" l="0.70000000000000062" r="0.70000000000000062" t="0.78740157499999996" header="0.30000000000000032" footer="0.30000000000000032"/>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cs-CZ"/>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8843064835542898E-2"/>
          <c:y val="0.10231056076784488"/>
          <c:w val="0.75206687442180475"/>
          <c:h val="0.67656983733574882"/>
        </c:manualLayout>
      </c:layout>
      <c:barChart>
        <c:barDir val="col"/>
        <c:grouping val="clustered"/>
        <c:varyColors val="0"/>
        <c:ser>
          <c:idx val="0"/>
          <c:order val="0"/>
          <c:tx>
            <c:strRef>
              <c:f>ZŠ!$AN$295</c:f>
              <c:strCache>
                <c:ptCount val="1"/>
                <c:pt idx="0">
                  <c:v>Ano</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ZŠ!$AN$1</c:f>
              <c:strCache>
                <c:ptCount val="1"/>
                <c:pt idx="0">
                  <c:v>ZŠ je schopna pomoct mému dítěti řešit problémy, se kterými se setkalo, např. jeho studijní výsledky, navazování kontaktů se spolužáky, apod [Vyberte jednu možnost]</c:v>
                </c:pt>
              </c:strCache>
            </c:strRef>
          </c:cat>
          <c:val>
            <c:numRef>
              <c:f>ZŠ!$AN$314</c:f>
              <c:numCache>
                <c:formatCode>0%</c:formatCode>
                <c:ptCount val="1"/>
                <c:pt idx="0">
                  <c:v>0.63988095238095233</c:v>
                </c:pt>
              </c:numCache>
            </c:numRef>
          </c:val>
        </c:ser>
        <c:ser>
          <c:idx val="1"/>
          <c:order val="1"/>
          <c:tx>
            <c:strRef>
              <c:f>ZŠ!$AN$234</c:f>
              <c:strCache>
                <c:ptCount val="1"/>
                <c:pt idx="0">
                  <c:v>Ne</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ZŠ!$AN$1</c:f>
              <c:strCache>
                <c:ptCount val="1"/>
                <c:pt idx="0">
                  <c:v>ZŠ je schopna pomoct mému dítěti řešit problémy, se kterými se setkalo, např. jeho studijní výsledky, navazování kontaktů se spolužáky, apod [Vyberte jednu možnost]</c:v>
                </c:pt>
              </c:strCache>
            </c:strRef>
          </c:cat>
          <c:val>
            <c:numRef>
              <c:f>ZŠ!$AN$315</c:f>
              <c:numCache>
                <c:formatCode>0%</c:formatCode>
                <c:ptCount val="1"/>
                <c:pt idx="0">
                  <c:v>0.11904761904761904</c:v>
                </c:pt>
              </c:numCache>
            </c:numRef>
          </c:val>
        </c:ser>
        <c:ser>
          <c:idx val="2"/>
          <c:order val="2"/>
          <c:tx>
            <c:strRef>
              <c:f>ZŠ!$AN$297</c:f>
              <c:strCache>
                <c:ptCount val="1"/>
                <c:pt idx="0">
                  <c:v>Nevím</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ZŠ!$AN$1</c:f>
              <c:strCache>
                <c:ptCount val="1"/>
                <c:pt idx="0">
                  <c:v>ZŠ je schopna pomoct mému dítěti řešit problémy, se kterými se setkalo, např. jeho studijní výsledky, navazování kontaktů se spolužáky, apod [Vyberte jednu možnost]</c:v>
                </c:pt>
              </c:strCache>
            </c:strRef>
          </c:cat>
          <c:val>
            <c:numRef>
              <c:f>ZŠ!$AN$316</c:f>
              <c:numCache>
                <c:formatCode>0%</c:formatCode>
                <c:ptCount val="1"/>
                <c:pt idx="0">
                  <c:v>0.24107142857142858</c:v>
                </c:pt>
              </c:numCache>
            </c:numRef>
          </c:val>
        </c:ser>
        <c:dLbls>
          <c:showLegendKey val="0"/>
          <c:showVal val="1"/>
          <c:showCatName val="0"/>
          <c:showSerName val="0"/>
          <c:showPercent val="0"/>
          <c:showBubbleSize val="0"/>
        </c:dLbls>
        <c:gapWidth val="75"/>
        <c:axId val="225646552"/>
        <c:axId val="225646944"/>
      </c:barChart>
      <c:catAx>
        <c:axId val="225646552"/>
        <c:scaling>
          <c:orientation val="minMax"/>
        </c:scaling>
        <c:delete val="0"/>
        <c:axPos val="b"/>
        <c:numFmt formatCode="General" sourceLinked="0"/>
        <c:majorTickMark val="none"/>
        <c:minorTickMark val="none"/>
        <c:tickLblPos val="nextTo"/>
        <c:crossAx val="225646944"/>
        <c:crosses val="autoZero"/>
        <c:auto val="1"/>
        <c:lblAlgn val="ctr"/>
        <c:lblOffset val="100"/>
        <c:noMultiLvlLbl val="0"/>
      </c:catAx>
      <c:valAx>
        <c:axId val="225646944"/>
        <c:scaling>
          <c:orientation val="minMax"/>
        </c:scaling>
        <c:delete val="0"/>
        <c:axPos val="l"/>
        <c:numFmt formatCode="0%" sourceLinked="1"/>
        <c:majorTickMark val="none"/>
        <c:minorTickMark val="none"/>
        <c:tickLblPos val="nextTo"/>
        <c:crossAx val="225646552"/>
        <c:crosses val="autoZero"/>
        <c:crossBetween val="between"/>
      </c:valAx>
    </c:plotArea>
    <c:legend>
      <c:legendPos val="r"/>
      <c:layout>
        <c:manualLayout>
          <c:xMode val="edge"/>
          <c:yMode val="edge"/>
          <c:wMode val="edge"/>
          <c:hMode val="edge"/>
          <c:x val="0.88223227261881521"/>
          <c:y val="1.9801980198019802E-2"/>
          <c:w val="0.99173662176525457"/>
          <c:h val="0.23102379529291511"/>
        </c:manualLayout>
      </c:layout>
      <c:overlay val="0"/>
    </c:legend>
    <c:plotVisOnly val="1"/>
    <c:dispBlanksAs val="gap"/>
    <c:showDLblsOverMax val="0"/>
  </c:chart>
  <c:printSettings>
    <c:headerFooter/>
    <c:pageMargins b="0.78740157499999996" l="0.70000000000000062" r="0.70000000000000062" t="0.78740157499999996" header="0.30000000000000032" footer="0.30000000000000032"/>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cs-CZ"/>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8843064835542898E-2"/>
          <c:y val="8.2508516748261998E-2"/>
          <c:w val="0.66322380958626193"/>
          <c:h val="0.80198278279310653"/>
        </c:manualLayout>
      </c:layout>
      <c:barChart>
        <c:barDir val="col"/>
        <c:grouping val="clustered"/>
        <c:varyColors val="0"/>
        <c:ser>
          <c:idx val="0"/>
          <c:order val="0"/>
          <c:tx>
            <c:strRef>
              <c:f>ZŠ!$AS$284</c:f>
              <c:strCache>
                <c:ptCount val="1"/>
                <c:pt idx="0">
                  <c:v>Rozhodně ano</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ZŠ!$AS$1</c:f>
              <c:strCache>
                <c:ptCount val="1"/>
                <c:pt idx="0">
                  <c:v>Obědy ve školní jídelně mému dítěti chutnají </c:v>
                </c:pt>
              </c:strCache>
            </c:strRef>
          </c:cat>
          <c:val>
            <c:numRef>
              <c:f>ZŠ!$AS$314</c:f>
              <c:numCache>
                <c:formatCode>0%</c:formatCode>
                <c:ptCount val="1"/>
                <c:pt idx="0">
                  <c:v>0.16071428571428573</c:v>
                </c:pt>
              </c:numCache>
            </c:numRef>
          </c:val>
        </c:ser>
        <c:ser>
          <c:idx val="2"/>
          <c:order val="1"/>
          <c:tx>
            <c:strRef>
              <c:f>ZŠ!$AS$295</c:f>
              <c:strCache>
                <c:ptCount val="1"/>
                <c:pt idx="0">
                  <c:v>Spíše ano</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ZŠ!$AS$1</c:f>
              <c:strCache>
                <c:ptCount val="1"/>
                <c:pt idx="0">
                  <c:v>Obědy ve školní jídelně mému dítěti chutnají </c:v>
                </c:pt>
              </c:strCache>
            </c:strRef>
          </c:cat>
          <c:val>
            <c:numRef>
              <c:f>ZŠ!$AS$316</c:f>
              <c:numCache>
                <c:formatCode>0%</c:formatCode>
                <c:ptCount val="1"/>
                <c:pt idx="0">
                  <c:v>0.52083333333333337</c:v>
                </c:pt>
              </c:numCache>
            </c:numRef>
          </c:val>
        </c:ser>
        <c:ser>
          <c:idx val="3"/>
          <c:order val="2"/>
          <c:tx>
            <c:strRef>
              <c:f>ZŠ!$AS$297</c:f>
              <c:strCache>
                <c:ptCount val="1"/>
                <c:pt idx="0">
                  <c:v>Spíše ne</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ZŠ!$AS$1</c:f>
              <c:strCache>
                <c:ptCount val="1"/>
                <c:pt idx="0">
                  <c:v>Obědy ve školní jídelně mému dítěti chutnají </c:v>
                </c:pt>
              </c:strCache>
            </c:strRef>
          </c:cat>
          <c:val>
            <c:numRef>
              <c:f>ZŠ!$AS$317</c:f>
              <c:numCache>
                <c:formatCode>0%</c:formatCode>
                <c:ptCount val="1"/>
                <c:pt idx="0">
                  <c:v>0.21130952380952381</c:v>
                </c:pt>
              </c:numCache>
            </c:numRef>
          </c:val>
        </c:ser>
        <c:ser>
          <c:idx val="1"/>
          <c:order val="3"/>
          <c:tx>
            <c:strRef>
              <c:f>ZŠ!$AS$251</c:f>
              <c:strCache>
                <c:ptCount val="1"/>
                <c:pt idx="0">
                  <c:v>Rozhodně ne</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ZŠ!$AS$1</c:f>
              <c:strCache>
                <c:ptCount val="1"/>
                <c:pt idx="0">
                  <c:v>Obědy ve školní jídelně mému dítěti chutnají </c:v>
                </c:pt>
              </c:strCache>
            </c:strRef>
          </c:cat>
          <c:val>
            <c:numRef>
              <c:f>ZŠ!$AS$315</c:f>
              <c:numCache>
                <c:formatCode>0%</c:formatCode>
                <c:ptCount val="1"/>
                <c:pt idx="0">
                  <c:v>0.10714285714285714</c:v>
                </c:pt>
              </c:numCache>
            </c:numRef>
          </c:val>
        </c:ser>
        <c:dLbls>
          <c:showLegendKey val="0"/>
          <c:showVal val="1"/>
          <c:showCatName val="0"/>
          <c:showSerName val="0"/>
          <c:showPercent val="0"/>
          <c:showBubbleSize val="0"/>
        </c:dLbls>
        <c:gapWidth val="75"/>
        <c:axId val="225501496"/>
        <c:axId val="225501888"/>
      </c:barChart>
      <c:catAx>
        <c:axId val="225501496"/>
        <c:scaling>
          <c:orientation val="minMax"/>
        </c:scaling>
        <c:delete val="0"/>
        <c:axPos val="b"/>
        <c:numFmt formatCode="General" sourceLinked="0"/>
        <c:majorTickMark val="none"/>
        <c:minorTickMark val="none"/>
        <c:tickLblPos val="nextTo"/>
        <c:crossAx val="225501888"/>
        <c:crosses val="autoZero"/>
        <c:auto val="1"/>
        <c:lblAlgn val="ctr"/>
        <c:lblOffset val="100"/>
        <c:noMultiLvlLbl val="0"/>
      </c:catAx>
      <c:valAx>
        <c:axId val="225501888"/>
        <c:scaling>
          <c:orientation val="minMax"/>
        </c:scaling>
        <c:delete val="0"/>
        <c:axPos val="l"/>
        <c:numFmt formatCode="0%" sourceLinked="1"/>
        <c:majorTickMark val="none"/>
        <c:minorTickMark val="none"/>
        <c:tickLblPos val="nextTo"/>
        <c:crossAx val="225501496"/>
        <c:crosses val="autoZero"/>
        <c:crossBetween val="between"/>
        <c:majorUnit val="0.1"/>
      </c:valAx>
    </c:plotArea>
    <c:legend>
      <c:legendPos val="r"/>
      <c:layout>
        <c:manualLayout>
          <c:xMode val="edge"/>
          <c:yMode val="edge"/>
          <c:wMode val="edge"/>
          <c:hMode val="edge"/>
          <c:x val="0.78925706600724488"/>
          <c:y val="5.6105957052398153E-2"/>
          <c:w val="0.98967050606277507"/>
          <c:h val="0.37953933976074772"/>
        </c:manualLayout>
      </c:layout>
      <c:overlay val="0"/>
    </c:legend>
    <c:plotVisOnly val="1"/>
    <c:dispBlanksAs val="gap"/>
    <c:showDLblsOverMax val="0"/>
  </c:chart>
  <c:printSettings>
    <c:headerFooter/>
    <c:pageMargins b="0.78740157499999996" l="0.70000000000000062" r="0.70000000000000062" t="0.78740157499999996" header="0.30000000000000032" footer="0.30000000000000032"/>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cs-CZ"/>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8843064835542898E-2"/>
          <c:y val="0.11551192344756682"/>
          <c:w val="0.77272805229053676"/>
          <c:h val="0.7161739253749142"/>
        </c:manualLayout>
      </c:layout>
      <c:barChart>
        <c:barDir val="col"/>
        <c:grouping val="clustered"/>
        <c:varyColors val="0"/>
        <c:ser>
          <c:idx val="0"/>
          <c:order val="0"/>
          <c:tx>
            <c:strRef>
              <c:f>ZŠ!$AT$288</c:f>
              <c:strCache>
                <c:ptCount val="1"/>
                <c:pt idx="0">
                  <c:v>Ano</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ZŠ!$AT$1</c:f>
              <c:strCache>
                <c:ptCount val="1"/>
                <c:pt idx="0">
                  <c:v>Přivítal/a bych možnost zakoupení zdravé svačinky v ZŠ, např. ve školním bufetu</c:v>
                </c:pt>
              </c:strCache>
            </c:strRef>
          </c:cat>
          <c:val>
            <c:numRef>
              <c:f>ZŠ!$AT$314</c:f>
              <c:numCache>
                <c:formatCode>0%</c:formatCode>
                <c:ptCount val="1"/>
                <c:pt idx="0">
                  <c:v>0.69047619047619047</c:v>
                </c:pt>
              </c:numCache>
            </c:numRef>
          </c:val>
        </c:ser>
        <c:ser>
          <c:idx val="1"/>
          <c:order val="1"/>
          <c:tx>
            <c:strRef>
              <c:f>ZŠ!$AT$297</c:f>
              <c:strCache>
                <c:ptCount val="1"/>
                <c:pt idx="0">
                  <c:v>Ne</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ZŠ!$AT$1</c:f>
              <c:strCache>
                <c:ptCount val="1"/>
                <c:pt idx="0">
                  <c:v>Přivítal/a bych možnost zakoupení zdravé svačinky v ZŠ, např. ve školním bufetu</c:v>
                </c:pt>
              </c:strCache>
            </c:strRef>
          </c:cat>
          <c:val>
            <c:numRef>
              <c:f>ZŠ!$AT$315</c:f>
              <c:numCache>
                <c:formatCode>0%</c:formatCode>
                <c:ptCount val="1"/>
                <c:pt idx="0">
                  <c:v>0.30952380952380953</c:v>
                </c:pt>
              </c:numCache>
            </c:numRef>
          </c:val>
        </c:ser>
        <c:dLbls>
          <c:showLegendKey val="0"/>
          <c:showVal val="1"/>
          <c:showCatName val="0"/>
          <c:showSerName val="0"/>
          <c:showPercent val="0"/>
          <c:showBubbleSize val="0"/>
        </c:dLbls>
        <c:gapWidth val="75"/>
        <c:axId val="225502672"/>
        <c:axId val="225503064"/>
      </c:barChart>
      <c:catAx>
        <c:axId val="225502672"/>
        <c:scaling>
          <c:orientation val="minMax"/>
        </c:scaling>
        <c:delete val="0"/>
        <c:axPos val="b"/>
        <c:numFmt formatCode="General" sourceLinked="0"/>
        <c:majorTickMark val="none"/>
        <c:minorTickMark val="none"/>
        <c:tickLblPos val="nextTo"/>
        <c:crossAx val="225503064"/>
        <c:crosses val="autoZero"/>
        <c:auto val="1"/>
        <c:lblAlgn val="ctr"/>
        <c:lblOffset val="100"/>
        <c:noMultiLvlLbl val="0"/>
      </c:catAx>
      <c:valAx>
        <c:axId val="225503064"/>
        <c:scaling>
          <c:orientation val="minMax"/>
          <c:min val="0"/>
        </c:scaling>
        <c:delete val="0"/>
        <c:axPos val="l"/>
        <c:numFmt formatCode="0%" sourceLinked="1"/>
        <c:majorTickMark val="none"/>
        <c:minorTickMark val="none"/>
        <c:tickLblPos val="nextTo"/>
        <c:crossAx val="225502672"/>
        <c:crosses val="autoZero"/>
        <c:crossBetween val="between"/>
      </c:valAx>
    </c:plotArea>
    <c:legend>
      <c:legendPos val="r"/>
      <c:layout>
        <c:manualLayout>
          <c:xMode val="edge"/>
          <c:yMode val="edge"/>
          <c:wMode val="edge"/>
          <c:hMode val="edge"/>
          <c:x val="0.90082731394112925"/>
          <c:y val="8.5808927349427855E-2"/>
          <c:w val="0.98553805774278214"/>
          <c:h val="0.23102379529291511"/>
        </c:manualLayout>
      </c:layout>
      <c:overlay val="0"/>
    </c:legend>
    <c:plotVisOnly val="1"/>
    <c:dispBlanksAs val="gap"/>
    <c:showDLblsOverMax val="0"/>
  </c:chart>
  <c:printSettings>
    <c:headerFooter/>
    <c:pageMargins b="0.78740157499999996" l="0.70000000000000062" r="0.70000000000000062" t="0.78740157499999996" header="0.30000000000000032" footer="0.30000000000000032"/>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cs-CZ"/>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8843064835542898E-2"/>
          <c:y val="0.11551192344756682"/>
          <c:w val="0.68181886966812011"/>
          <c:h val="0.7161739253749142"/>
        </c:manualLayout>
      </c:layout>
      <c:barChart>
        <c:barDir val="col"/>
        <c:grouping val="clustered"/>
        <c:varyColors val="0"/>
        <c:ser>
          <c:idx val="3"/>
          <c:order val="0"/>
          <c:tx>
            <c:strRef>
              <c:f>ZŠ!$AW$296</c:f>
              <c:strCache>
                <c:ptCount val="1"/>
                <c:pt idx="0">
                  <c:v>Výbornou</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ZŠ!$AW$1</c:f>
              <c:strCache>
                <c:ptCount val="1"/>
                <c:pt idx="0">
                  <c:v>Komunikaci se školní jídelnou při objednávání, rušení, placení obědů hodnotím jako [Vyberte jednu možnost]</c:v>
                </c:pt>
              </c:strCache>
            </c:strRef>
          </c:cat>
          <c:val>
            <c:numRef>
              <c:f>ZŠ!$AW$316</c:f>
              <c:numCache>
                <c:formatCode>0%</c:formatCode>
                <c:ptCount val="1"/>
                <c:pt idx="0">
                  <c:v>0.44047619047619047</c:v>
                </c:pt>
              </c:numCache>
            </c:numRef>
          </c:val>
        </c:ser>
        <c:ser>
          <c:idx val="2"/>
          <c:order val="1"/>
          <c:tx>
            <c:strRef>
              <c:f>ZŠ!$AW$297</c:f>
              <c:strCache>
                <c:ptCount val="1"/>
                <c:pt idx="0">
                  <c:v>Vyhovující</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ZŠ!$AW$1</c:f>
              <c:strCache>
                <c:ptCount val="1"/>
                <c:pt idx="0">
                  <c:v>Komunikaci se školní jídelnou při objednávání, rušení, placení obědů hodnotím jako [Vyberte jednu možnost]</c:v>
                </c:pt>
              </c:strCache>
            </c:strRef>
          </c:cat>
          <c:val>
            <c:numRef>
              <c:f>ZŠ!$AW$317</c:f>
              <c:numCache>
                <c:formatCode>0%</c:formatCode>
                <c:ptCount val="1"/>
                <c:pt idx="0">
                  <c:v>0.4732142857142857</c:v>
                </c:pt>
              </c:numCache>
            </c:numRef>
          </c:val>
        </c:ser>
        <c:ser>
          <c:idx val="0"/>
          <c:order val="2"/>
          <c:tx>
            <c:strRef>
              <c:f>ZŠ!$AW$210</c:f>
              <c:strCache>
                <c:ptCount val="1"/>
                <c:pt idx="0">
                  <c:v>Špatnou</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ZŠ!$AW$1</c:f>
              <c:strCache>
                <c:ptCount val="1"/>
                <c:pt idx="0">
                  <c:v>Komunikaci se školní jídelnou při objednávání, rušení, placení obědů hodnotím jako [Vyberte jednu možnost]</c:v>
                </c:pt>
              </c:strCache>
            </c:strRef>
          </c:cat>
          <c:val>
            <c:numRef>
              <c:f>ZŠ!$AW$315</c:f>
              <c:numCache>
                <c:formatCode>0%</c:formatCode>
                <c:ptCount val="1"/>
                <c:pt idx="0">
                  <c:v>4.1666666666666664E-2</c:v>
                </c:pt>
              </c:numCache>
            </c:numRef>
          </c:val>
        </c:ser>
        <c:ser>
          <c:idx val="1"/>
          <c:order val="3"/>
          <c:tx>
            <c:strRef>
              <c:f>ZŠ!$AW$203</c:f>
              <c:strCache>
                <c:ptCount val="1"/>
                <c:pt idx="0">
                  <c:v>Nevyhovující</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ZŠ!$AW$1</c:f>
              <c:strCache>
                <c:ptCount val="1"/>
                <c:pt idx="0">
                  <c:v>Komunikaci se školní jídelnou při objednávání, rušení, placení obědů hodnotím jako [Vyberte jednu možnost]</c:v>
                </c:pt>
              </c:strCache>
            </c:strRef>
          </c:cat>
          <c:val>
            <c:numRef>
              <c:f>ZŠ!$AW$314</c:f>
              <c:numCache>
                <c:formatCode>0%</c:formatCode>
                <c:ptCount val="1"/>
                <c:pt idx="0">
                  <c:v>4.4642857142857144E-2</c:v>
                </c:pt>
              </c:numCache>
            </c:numRef>
          </c:val>
        </c:ser>
        <c:dLbls>
          <c:showLegendKey val="0"/>
          <c:showVal val="1"/>
          <c:showCatName val="0"/>
          <c:showSerName val="0"/>
          <c:showPercent val="0"/>
          <c:showBubbleSize val="0"/>
        </c:dLbls>
        <c:gapWidth val="75"/>
        <c:axId val="225503848"/>
        <c:axId val="225504240"/>
      </c:barChart>
      <c:catAx>
        <c:axId val="225503848"/>
        <c:scaling>
          <c:orientation val="minMax"/>
        </c:scaling>
        <c:delete val="0"/>
        <c:axPos val="b"/>
        <c:numFmt formatCode="General" sourceLinked="0"/>
        <c:majorTickMark val="none"/>
        <c:minorTickMark val="none"/>
        <c:tickLblPos val="nextTo"/>
        <c:crossAx val="225504240"/>
        <c:crosses val="autoZero"/>
        <c:auto val="1"/>
        <c:lblAlgn val="ctr"/>
        <c:lblOffset val="100"/>
        <c:noMultiLvlLbl val="0"/>
      </c:catAx>
      <c:valAx>
        <c:axId val="225504240"/>
        <c:scaling>
          <c:orientation val="minMax"/>
          <c:min val="0"/>
        </c:scaling>
        <c:delete val="0"/>
        <c:axPos val="l"/>
        <c:numFmt formatCode="0%" sourceLinked="1"/>
        <c:majorTickMark val="none"/>
        <c:minorTickMark val="none"/>
        <c:tickLblPos val="nextTo"/>
        <c:crossAx val="225503848"/>
        <c:crosses val="autoZero"/>
        <c:crossBetween val="between"/>
        <c:majorUnit val="0.1"/>
      </c:valAx>
    </c:plotArea>
    <c:legend>
      <c:legendPos val="r"/>
      <c:layout>
        <c:manualLayout>
          <c:xMode val="edge"/>
          <c:yMode val="edge"/>
          <c:wMode val="edge"/>
          <c:hMode val="edge"/>
          <c:x val="0.80785210732955892"/>
          <c:y val="4.2904290429042903E-2"/>
          <c:w val="0.99173662176525446"/>
          <c:h val="0.32343338270834954"/>
        </c:manualLayout>
      </c:layout>
      <c:overlay val="0"/>
    </c:legend>
    <c:plotVisOnly val="1"/>
    <c:dispBlanksAs val="gap"/>
    <c:showDLblsOverMax val="0"/>
  </c:chart>
  <c:printSettings>
    <c:headerFooter/>
    <c:pageMargins b="0.78740157499999996" l="0.70000000000000062" r="0.70000000000000062" t="0.78740157499999996"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cs-CZ"/>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0721649484536149E-2"/>
          <c:y val="0.17049180327868843"/>
          <c:w val="0.75051546391752577"/>
          <c:h val="0.71475409836065573"/>
        </c:manualLayout>
      </c:layout>
      <c:barChart>
        <c:barDir val="col"/>
        <c:grouping val="clustered"/>
        <c:varyColors val="0"/>
        <c:ser>
          <c:idx val="0"/>
          <c:order val="0"/>
          <c:tx>
            <c:strRef>
              <c:f>ZŠ!$G$294</c:f>
              <c:strCache>
                <c:ptCount val="1"/>
                <c:pt idx="0">
                  <c:v>Ano</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ZŠ!$G$1</c:f>
              <c:strCache>
                <c:ptCount val="1"/>
                <c:pt idx="0">
                  <c:v>Naše ZŠ pracuje s nadanými dětmi [Vyberte jednu možnost]</c:v>
                </c:pt>
              </c:strCache>
            </c:strRef>
          </c:cat>
          <c:val>
            <c:numRef>
              <c:f>ZŠ!$G$314</c:f>
              <c:numCache>
                <c:formatCode>0%</c:formatCode>
                <c:ptCount val="1"/>
                <c:pt idx="0">
                  <c:v>0.38690476190476192</c:v>
                </c:pt>
              </c:numCache>
            </c:numRef>
          </c:val>
        </c:ser>
        <c:ser>
          <c:idx val="1"/>
          <c:order val="1"/>
          <c:tx>
            <c:strRef>
              <c:f>ZŠ!$G$297</c:f>
              <c:strCache>
                <c:ptCount val="1"/>
                <c:pt idx="0">
                  <c:v>Ne</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ZŠ!$G$1</c:f>
              <c:strCache>
                <c:ptCount val="1"/>
                <c:pt idx="0">
                  <c:v>Naše ZŠ pracuje s nadanými dětmi [Vyberte jednu možnost]</c:v>
                </c:pt>
              </c:strCache>
            </c:strRef>
          </c:cat>
          <c:val>
            <c:numRef>
              <c:f>ZŠ!$G$315</c:f>
              <c:numCache>
                <c:formatCode>0%</c:formatCode>
                <c:ptCount val="1"/>
                <c:pt idx="0">
                  <c:v>0.21726190476190477</c:v>
                </c:pt>
              </c:numCache>
            </c:numRef>
          </c:val>
        </c:ser>
        <c:ser>
          <c:idx val="2"/>
          <c:order val="2"/>
          <c:tx>
            <c:strRef>
              <c:f>ZŠ!$G$287</c:f>
              <c:strCache>
                <c:ptCount val="1"/>
                <c:pt idx="0">
                  <c:v>Nevím</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ZŠ!$G$1</c:f>
              <c:strCache>
                <c:ptCount val="1"/>
                <c:pt idx="0">
                  <c:v>Naše ZŠ pracuje s nadanými dětmi [Vyberte jednu možnost]</c:v>
                </c:pt>
              </c:strCache>
            </c:strRef>
          </c:cat>
          <c:val>
            <c:numRef>
              <c:f>ZŠ!$G$316</c:f>
              <c:numCache>
                <c:formatCode>0%</c:formatCode>
                <c:ptCount val="1"/>
                <c:pt idx="0">
                  <c:v>0.39583333333333331</c:v>
                </c:pt>
              </c:numCache>
            </c:numRef>
          </c:val>
        </c:ser>
        <c:dLbls>
          <c:showLegendKey val="0"/>
          <c:showVal val="1"/>
          <c:showCatName val="0"/>
          <c:showSerName val="0"/>
          <c:showPercent val="0"/>
          <c:showBubbleSize val="0"/>
        </c:dLbls>
        <c:gapWidth val="75"/>
        <c:axId val="180636184"/>
        <c:axId val="222207088"/>
      </c:barChart>
      <c:catAx>
        <c:axId val="180636184"/>
        <c:scaling>
          <c:orientation val="minMax"/>
        </c:scaling>
        <c:delete val="0"/>
        <c:axPos val="b"/>
        <c:numFmt formatCode="General" sourceLinked="0"/>
        <c:majorTickMark val="none"/>
        <c:minorTickMark val="none"/>
        <c:tickLblPos val="nextTo"/>
        <c:crossAx val="222207088"/>
        <c:crosses val="autoZero"/>
        <c:auto val="1"/>
        <c:lblAlgn val="ctr"/>
        <c:lblOffset val="100"/>
        <c:noMultiLvlLbl val="0"/>
      </c:catAx>
      <c:valAx>
        <c:axId val="222207088"/>
        <c:scaling>
          <c:orientation val="minMax"/>
        </c:scaling>
        <c:delete val="0"/>
        <c:axPos val="l"/>
        <c:numFmt formatCode="0%" sourceLinked="1"/>
        <c:majorTickMark val="none"/>
        <c:minorTickMark val="none"/>
        <c:tickLblPos val="nextTo"/>
        <c:crossAx val="180636184"/>
        <c:crosses val="autoZero"/>
        <c:crossBetween val="between"/>
        <c:majorUnit val="0.1"/>
      </c:valAx>
    </c:plotArea>
    <c:legend>
      <c:legendPos val="r"/>
      <c:layout>
        <c:manualLayout>
          <c:xMode val="edge"/>
          <c:yMode val="edge"/>
          <c:wMode val="edge"/>
          <c:hMode val="edge"/>
          <c:x val="0.34226804123711341"/>
          <c:y val="1.6393442622950821E-2"/>
          <c:w val="0.59587628865979381"/>
          <c:h val="8.8524590163934422E-2"/>
        </c:manualLayout>
      </c:layout>
      <c:overlay val="0"/>
    </c:legend>
    <c:plotVisOnly val="1"/>
    <c:dispBlanksAs val="gap"/>
    <c:showDLblsOverMax val="0"/>
  </c:chart>
  <c:printSettings>
    <c:headerFooter/>
    <c:pageMargins b="0.78740157499999996" l="0.70000000000000062" r="0.70000000000000062" t="0.78740157499999996" header="0.30000000000000032" footer="0.30000000000000032"/>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c:date1904 val="0"/>
  <c:lang val="cs-CZ"/>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0909182622415971E-2"/>
          <c:y val="0.12871328612728888"/>
          <c:w val="0.77686028786428185"/>
          <c:h val="0.73927631006442762"/>
        </c:manualLayout>
      </c:layout>
      <c:barChart>
        <c:barDir val="col"/>
        <c:grouping val="clustered"/>
        <c:varyColors val="0"/>
        <c:ser>
          <c:idx val="0"/>
          <c:order val="0"/>
          <c:tx>
            <c:strRef>
              <c:f>ZŠ!$AX$297</c:f>
              <c:strCache>
                <c:ptCount val="1"/>
                <c:pt idx="0">
                  <c:v>Ano</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ZŠ!$AX$1</c:f>
              <c:strCache>
                <c:ptCount val="1"/>
                <c:pt idx="0">
                  <c:v>ZŠ je přístupná komunikaci o stravovacích potřebách mého dítěte</c:v>
                </c:pt>
              </c:strCache>
            </c:strRef>
          </c:cat>
          <c:val>
            <c:numRef>
              <c:f>ZŠ!$AX$314</c:f>
              <c:numCache>
                <c:formatCode>0%</c:formatCode>
                <c:ptCount val="1"/>
                <c:pt idx="0">
                  <c:v>0.8035714285714286</c:v>
                </c:pt>
              </c:numCache>
            </c:numRef>
          </c:val>
        </c:ser>
        <c:ser>
          <c:idx val="1"/>
          <c:order val="1"/>
          <c:tx>
            <c:strRef>
              <c:f>ZŠ!$AX$288</c:f>
              <c:strCache>
                <c:ptCount val="1"/>
                <c:pt idx="0">
                  <c:v>Ne</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ZŠ!$AX$1</c:f>
              <c:strCache>
                <c:ptCount val="1"/>
                <c:pt idx="0">
                  <c:v>ZŠ je přístupná komunikaci o stravovacích potřebách mého dítěte</c:v>
                </c:pt>
              </c:strCache>
            </c:strRef>
          </c:cat>
          <c:val>
            <c:numRef>
              <c:f>ZŠ!$AX$315</c:f>
              <c:numCache>
                <c:formatCode>0%</c:formatCode>
                <c:ptCount val="1"/>
                <c:pt idx="0">
                  <c:v>0.19642857142857142</c:v>
                </c:pt>
              </c:numCache>
            </c:numRef>
          </c:val>
        </c:ser>
        <c:dLbls>
          <c:showLegendKey val="0"/>
          <c:showVal val="1"/>
          <c:showCatName val="0"/>
          <c:showSerName val="0"/>
          <c:showPercent val="0"/>
          <c:showBubbleSize val="0"/>
        </c:dLbls>
        <c:gapWidth val="75"/>
        <c:axId val="226257824"/>
        <c:axId val="226258216"/>
      </c:barChart>
      <c:catAx>
        <c:axId val="226257824"/>
        <c:scaling>
          <c:orientation val="minMax"/>
        </c:scaling>
        <c:delete val="0"/>
        <c:axPos val="b"/>
        <c:numFmt formatCode="General" sourceLinked="0"/>
        <c:majorTickMark val="none"/>
        <c:minorTickMark val="none"/>
        <c:tickLblPos val="nextTo"/>
        <c:crossAx val="226258216"/>
        <c:crosses val="autoZero"/>
        <c:auto val="1"/>
        <c:lblAlgn val="ctr"/>
        <c:lblOffset val="100"/>
        <c:noMultiLvlLbl val="0"/>
      </c:catAx>
      <c:valAx>
        <c:axId val="226258216"/>
        <c:scaling>
          <c:orientation val="minMax"/>
        </c:scaling>
        <c:delete val="0"/>
        <c:axPos val="l"/>
        <c:numFmt formatCode="0%" sourceLinked="1"/>
        <c:majorTickMark val="none"/>
        <c:minorTickMark val="none"/>
        <c:tickLblPos val="nextTo"/>
        <c:crossAx val="226257824"/>
        <c:crosses val="autoZero"/>
        <c:crossBetween val="between"/>
      </c:valAx>
    </c:plotArea>
    <c:legend>
      <c:legendPos val="r"/>
      <c:layout>
        <c:manualLayout>
          <c:xMode val="edge"/>
          <c:yMode val="edge"/>
          <c:wMode val="edge"/>
          <c:hMode val="edge"/>
          <c:x val="0.90702566104856719"/>
          <c:y val="7.260760721741466E-2"/>
          <c:w val="0.99173640485022008"/>
          <c:h val="0.21782247516090192"/>
        </c:manualLayout>
      </c:layout>
      <c:overlay val="0"/>
    </c:legend>
    <c:plotVisOnly val="1"/>
    <c:dispBlanksAs val="gap"/>
    <c:showDLblsOverMax val="0"/>
  </c:chart>
  <c:printSettings>
    <c:headerFooter/>
    <c:pageMargins b="0.78740157499999996" l="0.70000000000000062" r="0.70000000000000062" t="0.78740157499999996" header="0.30000000000000032" footer="0.30000000000000032"/>
    <c:pageSetup orientation="portrait"/>
  </c:printSettings>
</c:chartSpace>
</file>

<file path=xl/charts/chart31.xml><?xml version="1.0" encoding="utf-8"?>
<c:chartSpace xmlns:c="http://schemas.openxmlformats.org/drawingml/2006/chart" xmlns:a="http://schemas.openxmlformats.org/drawingml/2006/main" xmlns:r="http://schemas.openxmlformats.org/officeDocument/2006/relationships">
  <c:date1904 val="0"/>
  <c:lang val="cs-CZ"/>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264471147492361E-2"/>
          <c:y val="6.5789579354664618E-2"/>
          <c:w val="0.89462900171604798"/>
          <c:h val="0.70065902012717873"/>
        </c:manualLayout>
      </c:layout>
      <c:barChart>
        <c:barDir val="col"/>
        <c:grouping val="clustered"/>
        <c:varyColors val="0"/>
        <c:ser>
          <c:idx val="3"/>
          <c:order val="0"/>
          <c:tx>
            <c:strRef>
              <c:f>ZŠ!$AC$297</c:f>
              <c:strCache>
                <c:ptCount val="1"/>
                <c:pt idx="0">
                  <c:v>Podle spádovosti</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ZŠ!$AC$1</c:f>
              <c:strCache>
                <c:ptCount val="1"/>
                <c:pt idx="0">
                  <c:v>ZŠ pro mé dítě jsem vybíral/a...</c:v>
                </c:pt>
              </c:strCache>
            </c:strRef>
          </c:cat>
          <c:val>
            <c:numRef>
              <c:f>ZŠ!$AC$315</c:f>
              <c:numCache>
                <c:formatCode>0%</c:formatCode>
                <c:ptCount val="1"/>
                <c:pt idx="0">
                  <c:v>0.42897727272727271</c:v>
                </c:pt>
              </c:numCache>
            </c:numRef>
          </c:val>
        </c:ser>
        <c:ser>
          <c:idx val="2"/>
          <c:order val="1"/>
          <c:tx>
            <c:strRef>
              <c:f>ZŠ!$AC$284</c:f>
              <c:strCache>
                <c:ptCount val="1"/>
                <c:pt idx="0">
                  <c:v>Podle zaměření školy</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ZŠ!$AC$1</c:f>
              <c:strCache>
                <c:ptCount val="1"/>
                <c:pt idx="0">
                  <c:v>ZŠ pro mé dítě jsem vybíral/a...</c:v>
                </c:pt>
              </c:strCache>
            </c:strRef>
          </c:cat>
          <c:val>
            <c:numRef>
              <c:f>ZŠ!$AC$316</c:f>
              <c:numCache>
                <c:formatCode>0%</c:formatCode>
                <c:ptCount val="1"/>
                <c:pt idx="0">
                  <c:v>0.375</c:v>
                </c:pt>
              </c:numCache>
            </c:numRef>
          </c:val>
        </c:ser>
        <c:ser>
          <c:idx val="0"/>
          <c:order val="2"/>
          <c:tx>
            <c:strRef>
              <c:f>ZŠ!$AC$290</c:f>
              <c:strCache>
                <c:ptCount val="1"/>
                <c:pt idx="0">
                  <c:v>Jiný důvod</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ZŠ!$AC$1</c:f>
              <c:strCache>
                <c:ptCount val="1"/>
                <c:pt idx="0">
                  <c:v>ZŠ pro mé dítě jsem vybíral/a...</c:v>
                </c:pt>
              </c:strCache>
            </c:strRef>
          </c:cat>
          <c:val>
            <c:numRef>
              <c:f>ZŠ!$AC$314</c:f>
              <c:numCache>
                <c:formatCode>0%</c:formatCode>
                <c:ptCount val="1"/>
                <c:pt idx="0">
                  <c:v>0.19602272727272727</c:v>
                </c:pt>
              </c:numCache>
            </c:numRef>
          </c:val>
        </c:ser>
        <c:dLbls>
          <c:showLegendKey val="0"/>
          <c:showVal val="1"/>
          <c:showCatName val="0"/>
          <c:showSerName val="0"/>
          <c:showPercent val="0"/>
          <c:showBubbleSize val="0"/>
        </c:dLbls>
        <c:gapWidth val="75"/>
        <c:axId val="226259000"/>
        <c:axId val="226259392"/>
      </c:barChart>
      <c:catAx>
        <c:axId val="226259000"/>
        <c:scaling>
          <c:orientation val="minMax"/>
        </c:scaling>
        <c:delete val="0"/>
        <c:axPos val="b"/>
        <c:numFmt formatCode="General" sourceLinked="0"/>
        <c:majorTickMark val="none"/>
        <c:minorTickMark val="none"/>
        <c:tickLblPos val="nextTo"/>
        <c:crossAx val="226259392"/>
        <c:crosses val="autoZero"/>
        <c:auto val="1"/>
        <c:lblAlgn val="ctr"/>
        <c:lblOffset val="100"/>
        <c:noMultiLvlLbl val="0"/>
      </c:catAx>
      <c:valAx>
        <c:axId val="226259392"/>
        <c:scaling>
          <c:orientation val="minMax"/>
        </c:scaling>
        <c:delete val="0"/>
        <c:axPos val="l"/>
        <c:numFmt formatCode="0%" sourceLinked="1"/>
        <c:majorTickMark val="none"/>
        <c:minorTickMark val="none"/>
        <c:tickLblPos val="nextTo"/>
        <c:crossAx val="226259000"/>
        <c:crosses val="autoZero"/>
        <c:crossBetween val="between"/>
        <c:majorUnit val="0.1"/>
      </c:valAx>
    </c:plotArea>
    <c:legend>
      <c:legendPos val="r"/>
      <c:layout>
        <c:manualLayout>
          <c:xMode val="edge"/>
          <c:yMode val="edge"/>
          <c:wMode val="edge"/>
          <c:hMode val="edge"/>
          <c:x val="8.8842975206611566E-2"/>
          <c:y val="0.9111855919325873"/>
          <c:w val="0.89669508253617058"/>
          <c:h val="0.99013296035363996"/>
        </c:manualLayout>
      </c:layout>
      <c:overlay val="0"/>
    </c:legend>
    <c:plotVisOnly val="1"/>
    <c:dispBlanksAs val="gap"/>
    <c:showDLblsOverMax val="0"/>
  </c:chart>
  <c:printSettings>
    <c:headerFooter>
      <c:oddFooter>&amp;R&amp;8&amp;G</c:oddFooter>
    </c:headerFooter>
    <c:pageMargins b="0.78740157499999996" l="0.70000000000000062" r="0.70000000000000062" t="0.78740157499999996" header="0.30000000000000032" footer="0.30000000000000032"/>
    <c:pageSetup orientation="portrait"/>
  </c:printSettings>
</c:chartSpace>
</file>

<file path=xl/charts/chart32.xml><?xml version="1.0" encoding="utf-8"?>
<c:chartSpace xmlns:c="http://schemas.openxmlformats.org/drawingml/2006/chart" xmlns:a="http://schemas.openxmlformats.org/drawingml/2006/main" xmlns:r="http://schemas.openxmlformats.org/officeDocument/2006/relationships">
  <c:date1904 val="0"/>
  <c:lang val="cs-CZ"/>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5664772784007489E-2"/>
          <c:y val="5.2117346735906261E-2"/>
          <c:w val="0.92229223042128072"/>
          <c:h val="0.71335618344771612"/>
        </c:manualLayout>
      </c:layout>
      <c:barChart>
        <c:barDir val="col"/>
        <c:grouping val="clustered"/>
        <c:varyColors val="0"/>
        <c:ser>
          <c:idx val="2"/>
          <c:order val="0"/>
          <c:tx>
            <c:strRef>
              <c:f>MŠ!$D$242</c:f>
              <c:strCache>
                <c:ptCount val="1"/>
                <c:pt idx="0">
                  <c:v>Rozhodně ano</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MŠ!$D$240</c:f>
              <c:strCache>
                <c:ptCount val="1"/>
                <c:pt idx="0">
                  <c:v>Jsem dostatečně informován ze strany pedagogů, jak se mé dítě v MŠ chová a projevuje [Vyberte jednu možnost]</c:v>
                </c:pt>
              </c:strCache>
            </c:strRef>
          </c:cat>
          <c:val>
            <c:numRef>
              <c:f>MŠ!$D$251</c:f>
              <c:numCache>
                <c:formatCode>0%</c:formatCode>
                <c:ptCount val="1"/>
                <c:pt idx="0">
                  <c:v>0.5161290322580645</c:v>
                </c:pt>
              </c:numCache>
            </c:numRef>
          </c:val>
        </c:ser>
        <c:ser>
          <c:idx val="0"/>
          <c:order val="1"/>
          <c:tx>
            <c:strRef>
              <c:f>MŠ!$D$246</c:f>
              <c:strCache>
                <c:ptCount val="1"/>
                <c:pt idx="0">
                  <c:v>Spíše ano</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MŠ!$D$240</c:f>
              <c:strCache>
                <c:ptCount val="1"/>
                <c:pt idx="0">
                  <c:v>Jsem dostatečně informován ze strany pedagogů, jak se mé dítě v MŠ chová a projevuje [Vyberte jednu možnost]</c:v>
                </c:pt>
              </c:strCache>
            </c:strRef>
          </c:cat>
          <c:val>
            <c:numRef>
              <c:f>MŠ!$D$253</c:f>
              <c:numCache>
                <c:formatCode>0%</c:formatCode>
                <c:ptCount val="1"/>
                <c:pt idx="0">
                  <c:v>0.36021505376344087</c:v>
                </c:pt>
              </c:numCache>
            </c:numRef>
          </c:val>
        </c:ser>
        <c:ser>
          <c:idx val="1"/>
          <c:order val="2"/>
          <c:tx>
            <c:strRef>
              <c:f>MŠ!$D$201</c:f>
              <c:strCache>
                <c:ptCount val="1"/>
                <c:pt idx="0">
                  <c:v>Spíše ne</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MŠ!$D$240</c:f>
              <c:strCache>
                <c:ptCount val="1"/>
                <c:pt idx="0">
                  <c:v>Jsem dostatečně informován ze strany pedagogů, jak se mé dítě v MŠ chová a projevuje [Vyberte jednu možnost]</c:v>
                </c:pt>
              </c:strCache>
            </c:strRef>
          </c:cat>
          <c:val>
            <c:numRef>
              <c:f>MŠ!$D$254</c:f>
              <c:numCache>
                <c:formatCode>0%</c:formatCode>
                <c:ptCount val="1"/>
                <c:pt idx="0">
                  <c:v>9.6774193548387094E-2</c:v>
                </c:pt>
              </c:numCache>
            </c:numRef>
          </c:val>
        </c:ser>
        <c:ser>
          <c:idx val="3"/>
          <c:order val="3"/>
          <c:tx>
            <c:strRef>
              <c:f>MŠ!$D$244</c:f>
              <c:strCache>
                <c:ptCount val="1"/>
                <c:pt idx="0">
                  <c:v>Rozhodně ne</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MŠ!$D$240</c:f>
              <c:strCache>
                <c:ptCount val="1"/>
                <c:pt idx="0">
                  <c:v>Jsem dostatečně informován ze strany pedagogů, jak se mé dítě v MŠ chová a projevuje [Vyberte jednu možnost]</c:v>
                </c:pt>
              </c:strCache>
            </c:strRef>
          </c:cat>
          <c:val>
            <c:numRef>
              <c:f>MŠ!$D$252</c:f>
              <c:numCache>
                <c:formatCode>0%</c:formatCode>
                <c:ptCount val="1"/>
                <c:pt idx="0">
                  <c:v>2.6881720430107527E-2</c:v>
                </c:pt>
              </c:numCache>
            </c:numRef>
          </c:val>
        </c:ser>
        <c:dLbls>
          <c:showLegendKey val="0"/>
          <c:showVal val="1"/>
          <c:showCatName val="0"/>
          <c:showSerName val="0"/>
          <c:showPercent val="0"/>
          <c:showBubbleSize val="0"/>
        </c:dLbls>
        <c:gapWidth val="75"/>
        <c:axId val="226260176"/>
        <c:axId val="226260568"/>
      </c:barChart>
      <c:catAx>
        <c:axId val="226260176"/>
        <c:scaling>
          <c:orientation val="minMax"/>
        </c:scaling>
        <c:delete val="0"/>
        <c:axPos val="b"/>
        <c:numFmt formatCode="General" sourceLinked="0"/>
        <c:majorTickMark val="none"/>
        <c:minorTickMark val="none"/>
        <c:tickLblPos val="nextTo"/>
        <c:crossAx val="226260568"/>
        <c:crosses val="autoZero"/>
        <c:auto val="1"/>
        <c:lblAlgn val="ctr"/>
        <c:lblOffset val="100"/>
        <c:noMultiLvlLbl val="0"/>
      </c:catAx>
      <c:valAx>
        <c:axId val="226260568"/>
        <c:scaling>
          <c:orientation val="minMax"/>
        </c:scaling>
        <c:delete val="0"/>
        <c:axPos val="l"/>
        <c:numFmt formatCode="0%" sourceLinked="1"/>
        <c:majorTickMark val="none"/>
        <c:minorTickMark val="none"/>
        <c:tickLblPos val="nextTo"/>
        <c:crossAx val="226260176"/>
        <c:crosses val="autoZero"/>
        <c:crossBetween val="between"/>
      </c:valAx>
    </c:plotArea>
    <c:legend>
      <c:legendPos val="r"/>
      <c:layout/>
      <c:overlay val="0"/>
    </c:legend>
    <c:plotVisOnly val="1"/>
    <c:dispBlanksAs val="gap"/>
    <c:showDLblsOverMax val="0"/>
  </c:chart>
  <c:printSettings>
    <c:headerFooter>
      <c:oddHeader>&amp;L&amp;G&amp;R&amp;8MAP ORP Kopřivnice II, reg. č. CZ.02.3.68/0.0/0.0/17_047/0008634</c:oddHeader>
    </c:headerFooter>
    <c:pageMargins b="0.78740157480314954" l="0.70866141732283539" r="0.70866141732283539" t="0.98425196850393659" header="0.11811023622047249" footer="0.19685039370078738"/>
    <c:pageSetup orientation="portrait"/>
  </c:printSettings>
</c:chartSpace>
</file>

<file path=xl/charts/chart33.xml><?xml version="1.0" encoding="utf-8"?>
<c:chartSpace xmlns:c="http://schemas.openxmlformats.org/drawingml/2006/chart" xmlns:a="http://schemas.openxmlformats.org/drawingml/2006/main" xmlns:r="http://schemas.openxmlformats.org/officeDocument/2006/relationships">
  <c:date1904 val="0"/>
  <c:lang val="cs-CZ"/>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795928128914351E-2"/>
          <c:y val="0.10749202764280659"/>
          <c:w val="0.83877634603829154"/>
          <c:h val="0.69055484425075753"/>
        </c:manualLayout>
      </c:layout>
      <c:barChart>
        <c:barDir val="col"/>
        <c:grouping val="clustered"/>
        <c:varyColors val="0"/>
        <c:ser>
          <c:idx val="0"/>
          <c:order val="0"/>
          <c:tx>
            <c:strRef>
              <c:f>MŠ!$C$246</c:f>
              <c:strCache>
                <c:ptCount val="1"/>
                <c:pt idx="0">
                  <c:v>Pozitivní</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MŠ!$C$240</c:f>
              <c:strCache>
                <c:ptCount val="1"/>
                <c:pt idx="0">
                  <c:v>Atmosféra v naší MŠ je [Vyberte jednu možnost:]</c:v>
                </c:pt>
              </c:strCache>
            </c:strRef>
          </c:cat>
          <c:val>
            <c:numRef>
              <c:f>MŠ!$C$251</c:f>
              <c:numCache>
                <c:formatCode>0%</c:formatCode>
                <c:ptCount val="1"/>
                <c:pt idx="0">
                  <c:v>0.82258064516129037</c:v>
                </c:pt>
              </c:numCache>
            </c:numRef>
          </c:val>
        </c:ser>
        <c:ser>
          <c:idx val="2"/>
          <c:order val="1"/>
          <c:tx>
            <c:strRef>
              <c:f>MŠ!$C$236</c:f>
              <c:strCache>
                <c:ptCount val="1"/>
                <c:pt idx="0">
                  <c:v>Neutrální</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MŠ!$C$240</c:f>
              <c:strCache>
                <c:ptCount val="1"/>
                <c:pt idx="0">
                  <c:v>Atmosféra v naší MŠ je [Vyberte jednu možnost:]</c:v>
                </c:pt>
              </c:strCache>
            </c:strRef>
          </c:cat>
          <c:val>
            <c:numRef>
              <c:f>MŠ!$C$253</c:f>
              <c:numCache>
                <c:formatCode>0%</c:formatCode>
                <c:ptCount val="1"/>
                <c:pt idx="0">
                  <c:v>0.11827956989247312</c:v>
                </c:pt>
              </c:numCache>
            </c:numRef>
          </c:val>
        </c:ser>
        <c:ser>
          <c:idx val="1"/>
          <c:order val="2"/>
          <c:tx>
            <c:strRef>
              <c:f>MŠ!$C$199</c:f>
              <c:strCache>
                <c:ptCount val="1"/>
                <c:pt idx="0">
                  <c:v>Vnímám problém</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MŠ!$C$240</c:f>
              <c:strCache>
                <c:ptCount val="1"/>
                <c:pt idx="0">
                  <c:v>Atmosféra v naší MŠ je [Vyberte jednu možnost:]</c:v>
                </c:pt>
              </c:strCache>
            </c:strRef>
          </c:cat>
          <c:val>
            <c:numRef>
              <c:f>MŠ!$C$252</c:f>
              <c:numCache>
                <c:formatCode>0%</c:formatCode>
                <c:ptCount val="1"/>
                <c:pt idx="0">
                  <c:v>5.9139784946236562E-2</c:v>
                </c:pt>
              </c:numCache>
            </c:numRef>
          </c:val>
        </c:ser>
        <c:dLbls>
          <c:showLegendKey val="0"/>
          <c:showVal val="1"/>
          <c:showCatName val="0"/>
          <c:showSerName val="0"/>
          <c:showPercent val="0"/>
          <c:showBubbleSize val="0"/>
        </c:dLbls>
        <c:gapWidth val="75"/>
        <c:axId val="226261352"/>
        <c:axId val="227196008"/>
      </c:barChart>
      <c:catAx>
        <c:axId val="226261352"/>
        <c:scaling>
          <c:orientation val="minMax"/>
        </c:scaling>
        <c:delete val="0"/>
        <c:axPos val="b"/>
        <c:numFmt formatCode="General" sourceLinked="0"/>
        <c:majorTickMark val="none"/>
        <c:minorTickMark val="none"/>
        <c:tickLblPos val="nextTo"/>
        <c:crossAx val="227196008"/>
        <c:crosses val="autoZero"/>
        <c:auto val="1"/>
        <c:lblAlgn val="ctr"/>
        <c:lblOffset val="100"/>
        <c:noMultiLvlLbl val="0"/>
      </c:catAx>
      <c:valAx>
        <c:axId val="227196008"/>
        <c:scaling>
          <c:orientation val="minMax"/>
        </c:scaling>
        <c:delete val="0"/>
        <c:axPos val="l"/>
        <c:numFmt formatCode="0%" sourceLinked="1"/>
        <c:majorTickMark val="none"/>
        <c:minorTickMark val="none"/>
        <c:tickLblPos val="nextTo"/>
        <c:crossAx val="226261352"/>
        <c:crosses val="autoZero"/>
        <c:crossBetween val="between"/>
      </c:valAx>
    </c:plotArea>
    <c:legend>
      <c:legendPos val="r"/>
      <c:layout>
        <c:manualLayout>
          <c:xMode val="edge"/>
          <c:yMode val="edge"/>
          <c:x val="6.5306187526095669E-2"/>
          <c:y val="0.88273756033941164"/>
          <c:w val="0.89591926012362499"/>
          <c:h val="7.8176020103859337E-2"/>
        </c:manualLayout>
      </c:layout>
      <c:overlay val="0"/>
    </c:legend>
    <c:plotVisOnly val="1"/>
    <c:dispBlanksAs val="gap"/>
    <c:showDLblsOverMax val="0"/>
  </c:chart>
  <c:printSettings>
    <c:headerFooter>
      <c:oddHeader>&amp;L&amp;G&amp;R&amp;8MAP ORP Kopřivnice II, reg. č. CZ.02.3.68/0.0/0.0/17_047/0008634</c:oddHeader>
    </c:headerFooter>
    <c:pageMargins b="0.78740157499999996" l="0.70000000000000062" r="0.70000000000000062" t="0.78740157499999996" header="0.30000000000000032" footer="0.30000000000000032"/>
    <c:pageSetup orientation="portrait"/>
  </c:printSettings>
</c:chartSpace>
</file>

<file path=xl/charts/chart34.xml><?xml version="1.0" encoding="utf-8"?>
<c:chartSpace xmlns:c="http://schemas.openxmlformats.org/drawingml/2006/chart" xmlns:a="http://schemas.openxmlformats.org/drawingml/2006/main" xmlns:r="http://schemas.openxmlformats.org/officeDocument/2006/relationships">
  <c:date1904 val="0"/>
  <c:lang val="cs-CZ"/>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612255472990552"/>
          <c:y val="5.5374680906900411E-2"/>
          <c:w val="0.64489860182019543"/>
          <c:h val="0.7752455326966059"/>
        </c:manualLayout>
      </c:layout>
      <c:barChart>
        <c:barDir val="col"/>
        <c:grouping val="clustered"/>
        <c:varyColors val="0"/>
        <c:ser>
          <c:idx val="4"/>
          <c:order val="0"/>
          <c:tx>
            <c:strRef>
              <c:f>MŠ!$E$244</c:f>
              <c:strCache>
                <c:ptCount val="1"/>
                <c:pt idx="0">
                  <c:v>Velmi vstřícný</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MŠ!$E$240</c:f>
              <c:strCache>
                <c:ptCount val="1"/>
                <c:pt idx="0">
                  <c:v>Vztah pedagogů k dětem je v naší MŠ [Vyberte jednu možnost]</c:v>
                </c:pt>
              </c:strCache>
            </c:strRef>
          </c:cat>
          <c:val>
            <c:numRef>
              <c:f>MŠ!$E$255</c:f>
              <c:numCache>
                <c:formatCode>0%</c:formatCode>
                <c:ptCount val="1"/>
                <c:pt idx="0">
                  <c:v>0.67741935483870963</c:v>
                </c:pt>
              </c:numCache>
            </c:numRef>
          </c:val>
        </c:ser>
        <c:ser>
          <c:idx val="1"/>
          <c:order val="1"/>
          <c:tx>
            <c:strRef>
              <c:f>MŠ!$E$246</c:f>
              <c:strCache>
                <c:ptCount val="1"/>
                <c:pt idx="0">
                  <c:v>Spíše vstřícný</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MŠ!$E$240</c:f>
              <c:strCache>
                <c:ptCount val="1"/>
                <c:pt idx="0">
                  <c:v>Vztah pedagogů k dětem je v naší MŠ [Vyberte jednu možnost]</c:v>
                </c:pt>
              </c:strCache>
            </c:strRef>
          </c:cat>
          <c:val>
            <c:numRef>
              <c:f>MŠ!$E$253</c:f>
              <c:numCache>
                <c:formatCode>0%</c:formatCode>
                <c:ptCount val="1"/>
                <c:pt idx="0">
                  <c:v>0.24193548387096775</c:v>
                </c:pt>
              </c:numCache>
            </c:numRef>
          </c:val>
        </c:ser>
        <c:ser>
          <c:idx val="0"/>
          <c:order val="2"/>
          <c:tx>
            <c:strRef>
              <c:f>MŠ!$E$201</c:f>
              <c:strCache>
                <c:ptCount val="1"/>
                <c:pt idx="0">
                  <c:v>Neutrální</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MŠ!$E$240</c:f>
              <c:strCache>
                <c:ptCount val="1"/>
                <c:pt idx="0">
                  <c:v>Vztah pedagogů k dětem je v naší MŠ [Vyberte jednu možnost]</c:v>
                </c:pt>
              </c:strCache>
            </c:strRef>
          </c:cat>
          <c:val>
            <c:numRef>
              <c:f>MŠ!$E$251</c:f>
              <c:numCache>
                <c:formatCode>0%</c:formatCode>
                <c:ptCount val="1"/>
                <c:pt idx="0">
                  <c:v>5.9139784946236562E-2</c:v>
                </c:pt>
              </c:numCache>
            </c:numRef>
          </c:val>
        </c:ser>
        <c:ser>
          <c:idx val="2"/>
          <c:order val="3"/>
          <c:tx>
            <c:strRef>
              <c:f>MŠ!$E$189</c:f>
              <c:strCache>
                <c:ptCount val="1"/>
                <c:pt idx="0">
                  <c:v>Spíše negativní</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MŠ!$E$240</c:f>
              <c:strCache>
                <c:ptCount val="1"/>
                <c:pt idx="0">
                  <c:v>Vztah pedagogů k dětem je v naší MŠ [Vyberte jednu možnost]</c:v>
                </c:pt>
              </c:strCache>
            </c:strRef>
          </c:cat>
          <c:val>
            <c:numRef>
              <c:f>MŠ!$E$252</c:f>
              <c:numCache>
                <c:formatCode>0%</c:formatCode>
                <c:ptCount val="1"/>
                <c:pt idx="0">
                  <c:v>1.6129032258064516E-2</c:v>
                </c:pt>
              </c:numCache>
            </c:numRef>
          </c:val>
        </c:ser>
        <c:ser>
          <c:idx val="3"/>
          <c:order val="4"/>
          <c:tx>
            <c:strRef>
              <c:f>MŠ!$E$21</c:f>
              <c:strCache>
                <c:ptCount val="1"/>
                <c:pt idx="0">
                  <c:v>Velmi negativní</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MŠ!$E$240</c:f>
              <c:strCache>
                <c:ptCount val="1"/>
                <c:pt idx="0">
                  <c:v>Vztah pedagogů k dětem je v naší MŠ [Vyberte jednu možnost]</c:v>
                </c:pt>
              </c:strCache>
            </c:strRef>
          </c:cat>
          <c:val>
            <c:numRef>
              <c:f>MŠ!$E$254</c:f>
              <c:numCache>
                <c:formatCode>0%</c:formatCode>
                <c:ptCount val="1"/>
                <c:pt idx="0">
                  <c:v>5.3763440860215058E-3</c:v>
                </c:pt>
              </c:numCache>
            </c:numRef>
          </c:val>
        </c:ser>
        <c:dLbls>
          <c:showLegendKey val="0"/>
          <c:showVal val="1"/>
          <c:showCatName val="0"/>
          <c:showSerName val="0"/>
          <c:showPercent val="0"/>
          <c:showBubbleSize val="0"/>
        </c:dLbls>
        <c:gapWidth val="75"/>
        <c:axId val="227196792"/>
        <c:axId val="227197184"/>
      </c:barChart>
      <c:catAx>
        <c:axId val="227196792"/>
        <c:scaling>
          <c:orientation val="minMax"/>
        </c:scaling>
        <c:delete val="0"/>
        <c:axPos val="b"/>
        <c:numFmt formatCode="General" sourceLinked="0"/>
        <c:majorTickMark val="none"/>
        <c:minorTickMark val="none"/>
        <c:tickLblPos val="nextTo"/>
        <c:crossAx val="227197184"/>
        <c:crosses val="autoZero"/>
        <c:auto val="1"/>
        <c:lblAlgn val="ctr"/>
        <c:lblOffset val="100"/>
        <c:noMultiLvlLbl val="0"/>
      </c:catAx>
      <c:valAx>
        <c:axId val="227197184"/>
        <c:scaling>
          <c:orientation val="minMax"/>
        </c:scaling>
        <c:delete val="0"/>
        <c:axPos val="l"/>
        <c:numFmt formatCode="0%" sourceLinked="1"/>
        <c:majorTickMark val="none"/>
        <c:minorTickMark val="none"/>
        <c:tickLblPos val="nextTo"/>
        <c:crossAx val="227196792"/>
        <c:crosses val="autoZero"/>
        <c:crossBetween val="between"/>
      </c:valAx>
    </c:plotArea>
    <c:legend>
      <c:legendPos val="r"/>
      <c:layout>
        <c:manualLayout>
          <c:xMode val="edge"/>
          <c:yMode val="edge"/>
          <c:x val="0.69183742410457605"/>
          <c:y val="4.5602678393917948E-2"/>
          <c:w val="0.30000029894800195"/>
          <c:h val="0.34527742212537876"/>
        </c:manualLayout>
      </c:layout>
      <c:overlay val="0"/>
    </c:legend>
    <c:plotVisOnly val="1"/>
    <c:dispBlanksAs val="gap"/>
    <c:showDLblsOverMax val="0"/>
  </c:chart>
  <c:printSettings>
    <c:headerFooter/>
    <c:pageMargins b="0.78740157499999996" l="0.70000000000000062" r="0.70000000000000062" t="0.78740157499999996" header="0.30000000000000032" footer="0.30000000000000032"/>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c:date1904 val="0"/>
  <c:lang val="cs-CZ"/>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5510279327048166E-2"/>
          <c:y val="6.8404017590876914E-2"/>
          <c:w val="0.72653133622781463"/>
          <c:h val="0.76221619601262858"/>
        </c:manualLayout>
      </c:layout>
      <c:barChart>
        <c:barDir val="col"/>
        <c:grouping val="clustered"/>
        <c:varyColors val="0"/>
        <c:ser>
          <c:idx val="4"/>
          <c:order val="0"/>
          <c:tx>
            <c:strRef>
              <c:f>MŠ!$F$243</c:f>
              <c:strCache>
                <c:ptCount val="1"/>
                <c:pt idx="0">
                  <c:v>Velmi vstřícný</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MŠ!$F$240</c:f>
              <c:strCache>
                <c:ptCount val="1"/>
                <c:pt idx="0">
                  <c:v>Vztah provozních zaměstnanců (školnice, kuchařky, uklízečky, apod.)k dětem je v naší MŠ [Vyberte jednu možnost]</c:v>
                </c:pt>
              </c:strCache>
            </c:strRef>
          </c:cat>
          <c:val>
            <c:numRef>
              <c:f>MŠ!$F$255</c:f>
              <c:numCache>
                <c:formatCode>0%</c:formatCode>
                <c:ptCount val="1"/>
                <c:pt idx="0">
                  <c:v>0.68817204301075274</c:v>
                </c:pt>
              </c:numCache>
            </c:numRef>
          </c:val>
        </c:ser>
        <c:ser>
          <c:idx val="1"/>
          <c:order val="1"/>
          <c:tx>
            <c:strRef>
              <c:f>MŠ!$F$246</c:f>
              <c:strCache>
                <c:ptCount val="1"/>
                <c:pt idx="0">
                  <c:v>Spíše vstřícný</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MŠ!$F$240</c:f>
              <c:strCache>
                <c:ptCount val="1"/>
                <c:pt idx="0">
                  <c:v>Vztah provozních zaměstnanců (školnice, kuchařky, uklízečky, apod.)k dětem je v naší MŠ [Vyberte jednu možnost]</c:v>
                </c:pt>
              </c:strCache>
            </c:strRef>
          </c:cat>
          <c:val>
            <c:numRef>
              <c:f>MŠ!$F$254</c:f>
              <c:numCache>
                <c:formatCode>0%</c:formatCode>
                <c:ptCount val="1"/>
                <c:pt idx="0">
                  <c:v>0.17204301075268819</c:v>
                </c:pt>
              </c:numCache>
            </c:numRef>
          </c:val>
        </c:ser>
        <c:ser>
          <c:idx val="0"/>
          <c:order val="2"/>
          <c:tx>
            <c:strRef>
              <c:f>MŠ!$F$245</c:f>
              <c:strCache>
                <c:ptCount val="1"/>
                <c:pt idx="0">
                  <c:v>Neutrální</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MŠ!$F$240</c:f>
              <c:strCache>
                <c:ptCount val="1"/>
                <c:pt idx="0">
                  <c:v>Vztah provozních zaměstnanců (školnice, kuchařky, uklízečky, apod.)k dětem je v naší MŠ [Vyberte jednu možnost]</c:v>
                </c:pt>
              </c:strCache>
            </c:strRef>
          </c:cat>
          <c:val>
            <c:numRef>
              <c:f>MŠ!$F$252</c:f>
              <c:numCache>
                <c:formatCode>0%</c:formatCode>
                <c:ptCount val="1"/>
                <c:pt idx="0">
                  <c:v>6.9892473118279563E-2</c:v>
                </c:pt>
              </c:numCache>
            </c:numRef>
          </c:val>
        </c:ser>
        <c:ser>
          <c:idx val="2"/>
          <c:order val="3"/>
          <c:tx>
            <c:strRef>
              <c:f>MŠ!$F$172</c:f>
              <c:strCache>
                <c:ptCount val="1"/>
                <c:pt idx="0">
                  <c:v>Nedokážu posoudit</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MŠ!$F$240</c:f>
              <c:strCache>
                <c:ptCount val="1"/>
                <c:pt idx="0">
                  <c:v>Vztah provozních zaměstnanců (školnice, kuchařky, uklízečky, apod.)k dětem je v naší MŠ [Vyberte jednu možnost]</c:v>
                </c:pt>
              </c:strCache>
            </c:strRef>
          </c:cat>
          <c:val>
            <c:numRef>
              <c:f>MŠ!$F$251</c:f>
              <c:numCache>
                <c:formatCode>0%</c:formatCode>
                <c:ptCount val="1"/>
                <c:pt idx="0">
                  <c:v>5.3763440860215055E-2</c:v>
                </c:pt>
              </c:numCache>
            </c:numRef>
          </c:val>
        </c:ser>
        <c:ser>
          <c:idx val="3"/>
          <c:order val="4"/>
          <c:tx>
            <c:strRef>
              <c:f>MŠ!$F$244</c:f>
              <c:strCache>
                <c:ptCount val="1"/>
                <c:pt idx="0">
                  <c:v>Spíše negativní</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MŠ!$F$240</c:f>
              <c:strCache>
                <c:ptCount val="1"/>
                <c:pt idx="0">
                  <c:v>Vztah provozních zaměstnanců (školnice, kuchařky, uklízečky, apod.)k dětem je v naší MŠ [Vyberte jednu možnost]</c:v>
                </c:pt>
              </c:strCache>
            </c:strRef>
          </c:cat>
          <c:val>
            <c:numRef>
              <c:f>MŠ!$F$253</c:f>
              <c:numCache>
                <c:formatCode>0%</c:formatCode>
                <c:ptCount val="1"/>
                <c:pt idx="0">
                  <c:v>1.6129032258064516E-2</c:v>
                </c:pt>
              </c:numCache>
            </c:numRef>
          </c:val>
        </c:ser>
        <c:dLbls>
          <c:showLegendKey val="0"/>
          <c:showVal val="1"/>
          <c:showCatName val="0"/>
          <c:showSerName val="0"/>
          <c:showPercent val="0"/>
          <c:showBubbleSize val="0"/>
        </c:dLbls>
        <c:gapWidth val="75"/>
        <c:axId val="227197968"/>
        <c:axId val="227198360"/>
      </c:barChart>
      <c:catAx>
        <c:axId val="227197968"/>
        <c:scaling>
          <c:orientation val="minMax"/>
        </c:scaling>
        <c:delete val="0"/>
        <c:axPos val="b"/>
        <c:numFmt formatCode="General" sourceLinked="0"/>
        <c:majorTickMark val="none"/>
        <c:minorTickMark val="none"/>
        <c:tickLblPos val="nextTo"/>
        <c:crossAx val="227198360"/>
        <c:crosses val="autoZero"/>
        <c:auto val="1"/>
        <c:lblAlgn val="ctr"/>
        <c:lblOffset val="100"/>
        <c:noMultiLvlLbl val="0"/>
      </c:catAx>
      <c:valAx>
        <c:axId val="227198360"/>
        <c:scaling>
          <c:orientation val="minMax"/>
        </c:scaling>
        <c:delete val="0"/>
        <c:axPos val="l"/>
        <c:numFmt formatCode="0%" sourceLinked="1"/>
        <c:majorTickMark val="none"/>
        <c:minorTickMark val="none"/>
        <c:tickLblPos val="nextTo"/>
        <c:crossAx val="227197968"/>
        <c:crosses val="autoZero"/>
        <c:crossBetween val="between"/>
      </c:valAx>
    </c:plotArea>
    <c:legend>
      <c:legendPos val="r"/>
      <c:layout>
        <c:manualLayout>
          <c:xMode val="edge"/>
          <c:yMode val="edge"/>
          <c:x val="0.63877614673962324"/>
          <c:y val="6.5146683419882778E-2"/>
          <c:w val="0.35306157631295471"/>
          <c:h val="0.34527742212537876"/>
        </c:manualLayout>
      </c:layout>
      <c:overlay val="0"/>
    </c:legend>
    <c:plotVisOnly val="1"/>
    <c:dispBlanksAs val="gap"/>
    <c:showDLblsOverMax val="0"/>
  </c:chart>
  <c:printSettings>
    <c:headerFooter/>
    <c:pageMargins b="0.78740157499999996" l="0.70000000000000062" r="0.70000000000000062" t="0.78740157499999996" header="0.30000000000000032" footer="0.30000000000000032"/>
    <c:pageSetup orientation="portrait"/>
  </c:printSettings>
</c:chartSpace>
</file>

<file path=xl/charts/chart36.xml><?xml version="1.0" encoding="utf-8"?>
<c:chartSpace xmlns:c="http://schemas.openxmlformats.org/drawingml/2006/chart" xmlns:a="http://schemas.openxmlformats.org/drawingml/2006/main" xmlns:r="http://schemas.openxmlformats.org/officeDocument/2006/relationships">
  <c:date1904 val="0"/>
  <c:lang val="cs-CZ"/>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9591916047429101E-2"/>
          <c:y val="4.8701298701298704E-2"/>
          <c:w val="0.90408253356438695"/>
          <c:h val="0.71103896103896103"/>
        </c:manualLayout>
      </c:layout>
      <c:barChart>
        <c:barDir val="col"/>
        <c:grouping val="clustered"/>
        <c:varyColors val="0"/>
        <c:ser>
          <c:idx val="0"/>
          <c:order val="0"/>
          <c:tx>
            <c:strRef>
              <c:f>MŠ!$H$228</c:f>
              <c:strCache>
                <c:ptCount val="1"/>
                <c:pt idx="0">
                  <c:v>Ano</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MŠ!$H$240</c:f>
              <c:strCache>
                <c:ptCount val="1"/>
                <c:pt idx="0">
                  <c:v>Jako rodič se mohu účastnit vzdělávání ve třídě MŠ [Vyberte jednu možnost]</c:v>
                </c:pt>
              </c:strCache>
            </c:strRef>
          </c:cat>
          <c:val>
            <c:numRef>
              <c:f>MŠ!$H$251</c:f>
              <c:numCache>
                <c:formatCode>0%</c:formatCode>
                <c:ptCount val="1"/>
                <c:pt idx="0">
                  <c:v>0.40860215053763443</c:v>
                </c:pt>
              </c:numCache>
            </c:numRef>
          </c:val>
        </c:ser>
        <c:ser>
          <c:idx val="1"/>
          <c:order val="1"/>
          <c:tx>
            <c:strRef>
              <c:f>MŠ!$H$227</c:f>
              <c:strCache>
                <c:ptCount val="1"/>
                <c:pt idx="0">
                  <c:v>Ne</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MŠ!$H$240</c:f>
              <c:strCache>
                <c:ptCount val="1"/>
                <c:pt idx="0">
                  <c:v>Jako rodič se mohu účastnit vzdělávání ve třídě MŠ [Vyberte jednu možnost]</c:v>
                </c:pt>
              </c:strCache>
            </c:strRef>
          </c:cat>
          <c:val>
            <c:numRef>
              <c:f>MŠ!$H$252</c:f>
              <c:numCache>
                <c:formatCode>0%</c:formatCode>
                <c:ptCount val="1"/>
                <c:pt idx="0">
                  <c:v>0.10215053763440861</c:v>
                </c:pt>
              </c:numCache>
            </c:numRef>
          </c:val>
        </c:ser>
        <c:ser>
          <c:idx val="2"/>
          <c:order val="2"/>
          <c:tx>
            <c:strRef>
              <c:f>MŠ!$H$246</c:f>
              <c:strCache>
                <c:ptCount val="1"/>
                <c:pt idx="0">
                  <c:v>Nevím o této možnosti</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MŠ!$H$240</c:f>
              <c:strCache>
                <c:ptCount val="1"/>
                <c:pt idx="0">
                  <c:v>Jako rodič se mohu účastnit vzdělávání ve třídě MŠ [Vyberte jednu možnost]</c:v>
                </c:pt>
              </c:strCache>
            </c:strRef>
          </c:cat>
          <c:val>
            <c:numRef>
              <c:f>MŠ!$H$253</c:f>
              <c:numCache>
                <c:formatCode>0%</c:formatCode>
                <c:ptCount val="1"/>
                <c:pt idx="0">
                  <c:v>0.489247311827957</c:v>
                </c:pt>
              </c:numCache>
            </c:numRef>
          </c:val>
        </c:ser>
        <c:dLbls>
          <c:showLegendKey val="0"/>
          <c:showVal val="1"/>
          <c:showCatName val="0"/>
          <c:showSerName val="0"/>
          <c:showPercent val="0"/>
          <c:showBubbleSize val="0"/>
        </c:dLbls>
        <c:gapWidth val="75"/>
        <c:axId val="227199144"/>
        <c:axId val="227199536"/>
      </c:barChart>
      <c:catAx>
        <c:axId val="227199144"/>
        <c:scaling>
          <c:orientation val="minMax"/>
        </c:scaling>
        <c:delete val="0"/>
        <c:axPos val="b"/>
        <c:numFmt formatCode="General" sourceLinked="0"/>
        <c:majorTickMark val="none"/>
        <c:minorTickMark val="none"/>
        <c:tickLblPos val="nextTo"/>
        <c:crossAx val="227199536"/>
        <c:crosses val="autoZero"/>
        <c:auto val="1"/>
        <c:lblAlgn val="ctr"/>
        <c:lblOffset val="100"/>
        <c:noMultiLvlLbl val="0"/>
      </c:catAx>
      <c:valAx>
        <c:axId val="227199536"/>
        <c:scaling>
          <c:orientation val="minMax"/>
        </c:scaling>
        <c:delete val="0"/>
        <c:axPos val="l"/>
        <c:numFmt formatCode="0%" sourceLinked="1"/>
        <c:majorTickMark val="none"/>
        <c:minorTickMark val="none"/>
        <c:tickLblPos val="nextTo"/>
        <c:crossAx val="227199144"/>
        <c:crosses val="autoZero"/>
        <c:crossBetween val="between"/>
      </c:valAx>
    </c:plotArea>
    <c:legend>
      <c:legendPos val="r"/>
      <c:layout>
        <c:manualLayout>
          <c:xMode val="edge"/>
          <c:yMode val="edge"/>
          <c:x val="0.18571447077733455"/>
          <c:y val="0.89935064935064934"/>
          <c:w val="0.6204087814979089"/>
          <c:h val="7.792207792207792E-2"/>
        </c:manualLayout>
      </c:layout>
      <c:overlay val="0"/>
    </c:legend>
    <c:plotVisOnly val="1"/>
    <c:dispBlanksAs val="gap"/>
    <c:showDLblsOverMax val="0"/>
  </c:chart>
  <c:printSettings>
    <c:headerFooter>
      <c:oddHeader>&amp;L&amp;G&amp;R&amp;8MAP ORP Kopřivnice II, reg. č. CZ.02.3.68/0.0/0.0/17_047/0008634</c:oddHeader>
    </c:headerFooter>
    <c:pageMargins b="0.78740157480314954" l="0.70866141732283539" r="0.70866141732283539" t="0.98425196850393659" header="0.11811023622047249" footer="0.19685039370078738"/>
    <c:pageSetup orientation="portrait"/>
  </c:printSettings>
</c:chartSpace>
</file>

<file path=xl/charts/chart37.xml><?xml version="1.0" encoding="utf-8"?>
<c:chartSpace xmlns:c="http://schemas.openxmlformats.org/drawingml/2006/chart" xmlns:a="http://schemas.openxmlformats.org/drawingml/2006/main" xmlns:r="http://schemas.openxmlformats.org/officeDocument/2006/relationships">
  <c:date1904 val="0"/>
  <c:lang val="cs-CZ"/>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000009964933396"/>
          <c:y val="7.8176020103859337E-2"/>
          <c:w val="0.83673552767810144"/>
          <c:h val="0.62866549500186919"/>
        </c:manualLayout>
      </c:layout>
      <c:barChart>
        <c:barDir val="col"/>
        <c:grouping val="clustered"/>
        <c:varyColors val="0"/>
        <c:ser>
          <c:idx val="0"/>
          <c:order val="0"/>
          <c:tx>
            <c:strRef>
              <c:f>MŠ!$G$242</c:f>
              <c:strCache>
                <c:ptCount val="1"/>
                <c:pt idx="0">
                  <c:v>Ano</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MŠ!$G$240</c:f>
              <c:strCache>
                <c:ptCount val="1"/>
                <c:pt idx="0">
                  <c:v>Naše MŠ používá moderní prvky ve výuce (např. Hejného matematika pro předškoláky, Montessori pedagogika, skupinové vyučování, Začít spolu, adaptační program, Zdravá školka) [Vyberte jednu možnost]</c:v>
                </c:pt>
              </c:strCache>
            </c:strRef>
          </c:cat>
          <c:val>
            <c:numRef>
              <c:f>MŠ!$G$251</c:f>
              <c:numCache>
                <c:formatCode>0%</c:formatCode>
                <c:ptCount val="1"/>
                <c:pt idx="0">
                  <c:v>0.532258064516129</c:v>
                </c:pt>
              </c:numCache>
            </c:numRef>
          </c:val>
        </c:ser>
        <c:ser>
          <c:idx val="1"/>
          <c:order val="1"/>
          <c:tx>
            <c:strRef>
              <c:f>MŠ!$G$199</c:f>
              <c:strCache>
                <c:ptCount val="1"/>
                <c:pt idx="0">
                  <c:v>Ne</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MŠ!$G$240</c:f>
              <c:strCache>
                <c:ptCount val="1"/>
                <c:pt idx="0">
                  <c:v>Naše MŠ používá moderní prvky ve výuce (např. Hejného matematika pro předškoláky, Montessori pedagogika, skupinové vyučování, Začít spolu, adaptační program, Zdravá školka) [Vyberte jednu možnost]</c:v>
                </c:pt>
              </c:strCache>
            </c:strRef>
          </c:cat>
          <c:val>
            <c:numRef>
              <c:f>MŠ!$G$252</c:f>
              <c:numCache>
                <c:formatCode>0%</c:formatCode>
                <c:ptCount val="1"/>
                <c:pt idx="0">
                  <c:v>8.6021505376344093E-2</c:v>
                </c:pt>
              </c:numCache>
            </c:numRef>
          </c:val>
        </c:ser>
        <c:ser>
          <c:idx val="2"/>
          <c:order val="2"/>
          <c:tx>
            <c:strRef>
              <c:f>MŠ!$G$246</c:f>
              <c:strCache>
                <c:ptCount val="1"/>
                <c:pt idx="0">
                  <c:v>Nevím</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MŠ!$G$240</c:f>
              <c:strCache>
                <c:ptCount val="1"/>
                <c:pt idx="0">
                  <c:v>Naše MŠ používá moderní prvky ve výuce (např. Hejného matematika pro předškoláky, Montessori pedagogika, skupinové vyučování, Začít spolu, adaptační program, Zdravá školka) [Vyberte jednu možnost]</c:v>
                </c:pt>
              </c:strCache>
            </c:strRef>
          </c:cat>
          <c:val>
            <c:numRef>
              <c:f>MŠ!$G$253</c:f>
              <c:numCache>
                <c:formatCode>0%</c:formatCode>
                <c:ptCount val="1"/>
                <c:pt idx="0">
                  <c:v>0.38172043010752688</c:v>
                </c:pt>
              </c:numCache>
            </c:numRef>
          </c:val>
        </c:ser>
        <c:dLbls>
          <c:showLegendKey val="0"/>
          <c:showVal val="1"/>
          <c:showCatName val="0"/>
          <c:showSerName val="0"/>
          <c:showPercent val="0"/>
          <c:showBubbleSize val="0"/>
        </c:dLbls>
        <c:gapWidth val="75"/>
        <c:axId val="236102128"/>
        <c:axId val="236102520"/>
      </c:barChart>
      <c:catAx>
        <c:axId val="236102128"/>
        <c:scaling>
          <c:orientation val="minMax"/>
        </c:scaling>
        <c:delete val="0"/>
        <c:axPos val="b"/>
        <c:numFmt formatCode="General" sourceLinked="0"/>
        <c:majorTickMark val="none"/>
        <c:minorTickMark val="none"/>
        <c:tickLblPos val="nextTo"/>
        <c:crossAx val="236102520"/>
        <c:crosses val="autoZero"/>
        <c:auto val="1"/>
        <c:lblAlgn val="ctr"/>
        <c:lblOffset val="100"/>
        <c:noMultiLvlLbl val="0"/>
      </c:catAx>
      <c:valAx>
        <c:axId val="236102520"/>
        <c:scaling>
          <c:orientation val="minMax"/>
        </c:scaling>
        <c:delete val="0"/>
        <c:axPos val="l"/>
        <c:numFmt formatCode="0%" sourceLinked="1"/>
        <c:majorTickMark val="none"/>
        <c:minorTickMark val="none"/>
        <c:tickLblPos val="nextTo"/>
        <c:crossAx val="236102128"/>
        <c:crosses val="autoZero"/>
        <c:crossBetween val="between"/>
      </c:valAx>
    </c:plotArea>
    <c:legend>
      <c:legendPos val="r"/>
      <c:layout>
        <c:manualLayout>
          <c:xMode val="edge"/>
          <c:yMode val="edge"/>
          <c:x val="0.33061257435085933"/>
          <c:y val="0.9120535678783589"/>
          <c:w val="0.34285748451200226"/>
          <c:h val="7.8176020103859337E-2"/>
        </c:manualLayout>
      </c:layout>
      <c:overlay val="0"/>
    </c:legend>
    <c:plotVisOnly val="1"/>
    <c:dispBlanksAs val="gap"/>
    <c:showDLblsOverMax val="0"/>
  </c:chart>
  <c:printSettings>
    <c:headerFooter>
      <c:oddHeader>&amp;L&amp;G&amp;R&amp;8MAP ORP Kopřivnice II, reg. č. CZ.02.3.68/0.0/0.0/17_047/0008634</c:oddHeader>
    </c:headerFooter>
    <c:pageMargins b="0.78740157499999996" l="0.70000000000000062" r="0.70000000000000062" t="0.78740157499999996" header="0.30000000000000032" footer="0.30000000000000032"/>
    <c:pageSetup orientation="portrait"/>
  </c:printSettings>
</c:chartSpace>
</file>

<file path=xl/charts/chart38.xml><?xml version="1.0" encoding="utf-8"?>
<c:chartSpace xmlns:c="http://schemas.openxmlformats.org/drawingml/2006/chart" xmlns:a="http://schemas.openxmlformats.org/drawingml/2006/main" xmlns:r="http://schemas.openxmlformats.org/officeDocument/2006/relationships">
  <c:date1904 val="0"/>
  <c:lang val="cs-CZ"/>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5510279327048166E-2"/>
          <c:y val="3.257334170994141E-2"/>
          <c:w val="0.90816417028476759"/>
          <c:h val="0.71009884927672262"/>
        </c:manualLayout>
      </c:layout>
      <c:barChart>
        <c:barDir val="col"/>
        <c:grouping val="clustered"/>
        <c:varyColors val="0"/>
        <c:ser>
          <c:idx val="0"/>
          <c:order val="0"/>
          <c:tx>
            <c:strRef>
              <c:f>MŠ!$I$236</c:f>
              <c:strCache>
                <c:ptCount val="1"/>
                <c:pt idx="0">
                  <c:v>Rozhodně ano</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MŠ!$I$240</c:f>
              <c:strCache>
                <c:ptCount val="1"/>
                <c:pt idx="0">
                  <c:v>Pedagog poskytuje pomoc, když má mé dítě nějaký problém [Vyberte jednu možnost]</c:v>
                </c:pt>
              </c:strCache>
            </c:strRef>
          </c:cat>
          <c:val>
            <c:numRef>
              <c:f>MŠ!$I$251</c:f>
              <c:numCache>
                <c:formatCode>0%</c:formatCode>
                <c:ptCount val="1"/>
                <c:pt idx="0">
                  <c:v>0.63440860215053763</c:v>
                </c:pt>
              </c:numCache>
            </c:numRef>
          </c:val>
        </c:ser>
        <c:ser>
          <c:idx val="2"/>
          <c:order val="1"/>
          <c:tx>
            <c:strRef>
              <c:f>MŠ!$I$246</c:f>
              <c:strCache>
                <c:ptCount val="1"/>
                <c:pt idx="0">
                  <c:v>Spíše ano</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MŠ!$I$240</c:f>
              <c:strCache>
                <c:ptCount val="1"/>
                <c:pt idx="0">
                  <c:v>Pedagog poskytuje pomoc, když má mé dítě nějaký problém [Vyberte jednu možnost]</c:v>
                </c:pt>
              </c:strCache>
            </c:strRef>
          </c:cat>
          <c:val>
            <c:numRef>
              <c:f>MŠ!$I$253</c:f>
              <c:numCache>
                <c:formatCode>0%</c:formatCode>
                <c:ptCount val="1"/>
                <c:pt idx="0">
                  <c:v>0.30107526881720431</c:v>
                </c:pt>
              </c:numCache>
            </c:numRef>
          </c:val>
        </c:ser>
        <c:ser>
          <c:idx val="3"/>
          <c:order val="2"/>
          <c:tx>
            <c:strRef>
              <c:f>MŠ!$I$199</c:f>
              <c:strCache>
                <c:ptCount val="1"/>
                <c:pt idx="0">
                  <c:v>Spíše ne</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MŠ!$I$240</c:f>
              <c:strCache>
                <c:ptCount val="1"/>
                <c:pt idx="0">
                  <c:v>Pedagog poskytuje pomoc, když má mé dítě nějaký problém [Vyberte jednu možnost]</c:v>
                </c:pt>
              </c:strCache>
            </c:strRef>
          </c:cat>
          <c:val>
            <c:numRef>
              <c:f>MŠ!$I$254</c:f>
              <c:numCache>
                <c:formatCode>0%</c:formatCode>
                <c:ptCount val="1"/>
                <c:pt idx="0">
                  <c:v>5.3763440860215055E-2</c:v>
                </c:pt>
              </c:numCache>
            </c:numRef>
          </c:val>
        </c:ser>
        <c:ser>
          <c:idx val="1"/>
          <c:order val="3"/>
          <c:tx>
            <c:strRef>
              <c:f>MŠ!$I$21</c:f>
              <c:strCache>
                <c:ptCount val="1"/>
                <c:pt idx="0">
                  <c:v>Rozhodně ne</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MŠ!$I$240</c:f>
              <c:strCache>
                <c:ptCount val="1"/>
                <c:pt idx="0">
                  <c:v>Pedagog poskytuje pomoc, když má mé dítě nějaký problém [Vyberte jednu možnost]</c:v>
                </c:pt>
              </c:strCache>
            </c:strRef>
          </c:cat>
          <c:val>
            <c:numRef>
              <c:f>MŠ!$I$252</c:f>
              <c:numCache>
                <c:formatCode>0%</c:formatCode>
                <c:ptCount val="1"/>
                <c:pt idx="0">
                  <c:v>1.0752688172043012E-2</c:v>
                </c:pt>
              </c:numCache>
            </c:numRef>
          </c:val>
        </c:ser>
        <c:dLbls>
          <c:showLegendKey val="0"/>
          <c:showVal val="1"/>
          <c:showCatName val="0"/>
          <c:showSerName val="0"/>
          <c:showPercent val="0"/>
          <c:showBubbleSize val="0"/>
        </c:dLbls>
        <c:gapWidth val="75"/>
        <c:axId val="236103304"/>
        <c:axId val="236103696"/>
      </c:barChart>
      <c:catAx>
        <c:axId val="236103304"/>
        <c:scaling>
          <c:orientation val="minMax"/>
        </c:scaling>
        <c:delete val="0"/>
        <c:axPos val="b"/>
        <c:numFmt formatCode="General" sourceLinked="0"/>
        <c:majorTickMark val="none"/>
        <c:minorTickMark val="none"/>
        <c:tickLblPos val="nextTo"/>
        <c:crossAx val="236103696"/>
        <c:crosses val="autoZero"/>
        <c:auto val="1"/>
        <c:lblAlgn val="ctr"/>
        <c:lblOffset val="100"/>
        <c:noMultiLvlLbl val="0"/>
      </c:catAx>
      <c:valAx>
        <c:axId val="236103696"/>
        <c:scaling>
          <c:orientation val="minMax"/>
        </c:scaling>
        <c:delete val="0"/>
        <c:axPos val="l"/>
        <c:numFmt formatCode="0%" sourceLinked="1"/>
        <c:majorTickMark val="none"/>
        <c:minorTickMark val="none"/>
        <c:tickLblPos val="nextTo"/>
        <c:crossAx val="236103304"/>
        <c:crosses val="autoZero"/>
        <c:crossBetween val="between"/>
      </c:valAx>
    </c:plotArea>
    <c:legend>
      <c:legendPos val="b"/>
      <c:layout>
        <c:manualLayout>
          <c:xMode val="edge"/>
          <c:yMode val="edge"/>
          <c:x val="4.2857185564000283E-2"/>
          <c:y val="0.88273756033941164"/>
          <c:w val="0.92040908044591085"/>
          <c:h val="7.8176020103859337E-2"/>
        </c:manualLayout>
      </c:layout>
      <c:overlay val="0"/>
    </c:legend>
    <c:plotVisOnly val="1"/>
    <c:dispBlanksAs val="gap"/>
    <c:showDLblsOverMax val="0"/>
  </c:chart>
  <c:printSettings>
    <c:headerFooter/>
    <c:pageMargins b="0.78740157499999996" l="0.70000000000000062" r="0.70000000000000062" t="0.78740157499999996" header="0.30000000000000032" footer="0.30000000000000032"/>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c:date1904 val="0"/>
  <c:lang val="cs-CZ"/>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3469460966857622E-2"/>
          <c:y val="3.5830675880935532E-2"/>
          <c:w val="0.63265369165905183"/>
          <c:h val="0.73941485681566954"/>
        </c:manualLayout>
      </c:layout>
      <c:barChart>
        <c:barDir val="col"/>
        <c:grouping val="clustered"/>
        <c:varyColors val="0"/>
        <c:ser>
          <c:idx val="0"/>
          <c:order val="0"/>
          <c:tx>
            <c:strRef>
              <c:f>MŠ!$J$146</c:f>
              <c:strCache>
                <c:ptCount val="1"/>
                <c:pt idx="0">
                  <c:v>Ano, ale nejsem spokojen/spokojena a přivítal/přivítala bych změny při práci s dítětem v naší MŠ</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MŠ!$J$240</c:f>
              <c:strCache>
                <c:ptCount val="1"/>
                <c:pt idx="0">
                  <c:v>Mé dítě má speciální vzdělávací potřeby (např. rizikový vývoj řeči, poruchy pozornosti, problémové chování, zdravotní omezení, jiný)</c:v>
                </c:pt>
              </c:strCache>
            </c:strRef>
          </c:cat>
          <c:val>
            <c:numRef>
              <c:f>MŠ!$J$251</c:f>
              <c:numCache>
                <c:formatCode>0%</c:formatCode>
                <c:ptCount val="1"/>
                <c:pt idx="0">
                  <c:v>1.6129032258064516E-2</c:v>
                </c:pt>
              </c:numCache>
            </c:numRef>
          </c:val>
        </c:ser>
        <c:ser>
          <c:idx val="1"/>
          <c:order val="1"/>
          <c:tx>
            <c:strRef>
              <c:f>MŠ!$J$237</c:f>
              <c:strCache>
                <c:ptCount val="1"/>
                <c:pt idx="0">
                  <c:v>Ano, jsem spokojen/spokojena se současnou péčí</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MŠ!$J$240</c:f>
              <c:strCache>
                <c:ptCount val="1"/>
                <c:pt idx="0">
                  <c:v>Mé dítě má speciální vzdělávací potřeby (např. rizikový vývoj řeči, poruchy pozornosti, problémové chování, zdravotní omezení, jiný)</c:v>
                </c:pt>
              </c:strCache>
            </c:strRef>
          </c:cat>
          <c:val>
            <c:numRef>
              <c:f>MŠ!$J$252</c:f>
              <c:numCache>
                <c:formatCode>0%</c:formatCode>
                <c:ptCount val="1"/>
                <c:pt idx="0">
                  <c:v>0.17741935483870969</c:v>
                </c:pt>
              </c:numCache>
            </c:numRef>
          </c:val>
        </c:ser>
        <c:ser>
          <c:idx val="2"/>
          <c:order val="2"/>
          <c:tx>
            <c:strRef>
              <c:f>MŠ!$J$246</c:f>
              <c:strCache>
                <c:ptCount val="1"/>
                <c:pt idx="0">
                  <c:v>Ne, mé dítě nemá speciální vzdělávací potřeby</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MŠ!$J$240</c:f>
              <c:strCache>
                <c:ptCount val="1"/>
                <c:pt idx="0">
                  <c:v>Mé dítě má speciální vzdělávací potřeby (např. rizikový vývoj řeči, poruchy pozornosti, problémové chování, zdravotní omezení, jiný)</c:v>
                </c:pt>
              </c:strCache>
            </c:strRef>
          </c:cat>
          <c:val>
            <c:numRef>
              <c:f>MŠ!$J$253</c:f>
              <c:numCache>
                <c:formatCode>0%</c:formatCode>
                <c:ptCount val="1"/>
                <c:pt idx="0">
                  <c:v>0.80645161290322576</c:v>
                </c:pt>
              </c:numCache>
            </c:numRef>
          </c:val>
        </c:ser>
        <c:dLbls>
          <c:showLegendKey val="0"/>
          <c:showVal val="1"/>
          <c:showCatName val="0"/>
          <c:showSerName val="0"/>
          <c:showPercent val="0"/>
          <c:showBubbleSize val="0"/>
        </c:dLbls>
        <c:gapWidth val="75"/>
        <c:axId val="236104480"/>
        <c:axId val="236104872"/>
      </c:barChart>
      <c:catAx>
        <c:axId val="236104480"/>
        <c:scaling>
          <c:orientation val="minMax"/>
        </c:scaling>
        <c:delete val="0"/>
        <c:axPos val="b"/>
        <c:numFmt formatCode="General" sourceLinked="0"/>
        <c:majorTickMark val="none"/>
        <c:minorTickMark val="none"/>
        <c:tickLblPos val="nextTo"/>
        <c:crossAx val="236104872"/>
        <c:crosses val="autoZero"/>
        <c:auto val="1"/>
        <c:lblAlgn val="ctr"/>
        <c:lblOffset val="100"/>
        <c:noMultiLvlLbl val="0"/>
      </c:catAx>
      <c:valAx>
        <c:axId val="236104872"/>
        <c:scaling>
          <c:orientation val="minMax"/>
        </c:scaling>
        <c:delete val="0"/>
        <c:axPos val="l"/>
        <c:numFmt formatCode="0%" sourceLinked="1"/>
        <c:majorTickMark val="none"/>
        <c:minorTickMark val="none"/>
        <c:tickLblPos val="nextTo"/>
        <c:crossAx val="236104480"/>
        <c:crosses val="autoZero"/>
        <c:crossBetween val="between"/>
      </c:valAx>
    </c:plotArea>
    <c:legend>
      <c:legendPos val="r"/>
      <c:layout>
        <c:manualLayout>
          <c:xMode val="edge"/>
          <c:yMode val="edge"/>
          <c:x val="0.72244969950743332"/>
          <c:y val="1.9544005025964834E-2"/>
          <c:w val="0.26734720518495414"/>
          <c:h val="0.9706855829562534"/>
        </c:manualLayout>
      </c:layout>
      <c:overlay val="0"/>
    </c:legend>
    <c:plotVisOnly val="1"/>
    <c:dispBlanksAs val="gap"/>
    <c:showDLblsOverMax val="0"/>
  </c:chart>
  <c:printSettings>
    <c:headerFooter/>
    <c:pageMargins b="0.78740157499999996" l="0.70000000000000062" r="0.70000000000000062" t="0.78740157499999996" header="0.30000000000000032" footer="0.30000000000000032"/>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cs-CZ"/>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9979729797198121E-2"/>
          <c:y val="0.17049180327868843"/>
          <c:w val="0.89775230411295337"/>
          <c:h val="0.69836065573770456"/>
        </c:manualLayout>
      </c:layout>
      <c:barChart>
        <c:barDir val="col"/>
        <c:grouping val="clustered"/>
        <c:varyColors val="0"/>
        <c:ser>
          <c:idx val="0"/>
          <c:order val="0"/>
          <c:tx>
            <c:strRef>
              <c:f>ZŠ!$H$293</c:f>
              <c:strCache>
                <c:ptCount val="1"/>
                <c:pt idx="0">
                  <c:v>ANO</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ZŠ!$H$1</c:f>
              <c:strCache>
                <c:ptCount val="1"/>
                <c:pt idx="0">
                  <c:v>Využívám  této možnosti  - práce s nadanými dětmi</c:v>
                </c:pt>
              </c:strCache>
            </c:strRef>
          </c:cat>
          <c:val>
            <c:numRef>
              <c:f>ZŠ!$H$314</c:f>
              <c:numCache>
                <c:formatCode>0%</c:formatCode>
                <c:ptCount val="1"/>
                <c:pt idx="0">
                  <c:v>0.13392857142857142</c:v>
                </c:pt>
              </c:numCache>
            </c:numRef>
          </c:val>
        </c:ser>
        <c:ser>
          <c:idx val="1"/>
          <c:order val="1"/>
          <c:tx>
            <c:strRef>
              <c:f>ZŠ!$H$297</c:f>
              <c:strCache>
                <c:ptCount val="1"/>
                <c:pt idx="0">
                  <c:v>NE</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ZŠ!$H$1</c:f>
              <c:strCache>
                <c:ptCount val="1"/>
                <c:pt idx="0">
                  <c:v>Využívám  této možnosti  - práce s nadanými dětmi</c:v>
                </c:pt>
              </c:strCache>
            </c:strRef>
          </c:cat>
          <c:val>
            <c:numRef>
              <c:f>ZŠ!$H$315</c:f>
              <c:numCache>
                <c:formatCode>0%</c:formatCode>
                <c:ptCount val="1"/>
                <c:pt idx="0">
                  <c:v>0.8660714285714286</c:v>
                </c:pt>
              </c:numCache>
            </c:numRef>
          </c:val>
        </c:ser>
        <c:dLbls>
          <c:showLegendKey val="0"/>
          <c:showVal val="1"/>
          <c:showCatName val="0"/>
          <c:showSerName val="0"/>
          <c:showPercent val="0"/>
          <c:showBubbleSize val="0"/>
        </c:dLbls>
        <c:gapWidth val="75"/>
        <c:axId val="222207872"/>
        <c:axId val="222208264"/>
      </c:barChart>
      <c:catAx>
        <c:axId val="222207872"/>
        <c:scaling>
          <c:orientation val="minMax"/>
        </c:scaling>
        <c:delete val="0"/>
        <c:axPos val="b"/>
        <c:numFmt formatCode="General" sourceLinked="0"/>
        <c:majorTickMark val="none"/>
        <c:minorTickMark val="none"/>
        <c:tickLblPos val="nextTo"/>
        <c:crossAx val="222208264"/>
        <c:crosses val="autoZero"/>
        <c:auto val="1"/>
        <c:lblAlgn val="ctr"/>
        <c:lblOffset val="100"/>
        <c:noMultiLvlLbl val="0"/>
      </c:catAx>
      <c:valAx>
        <c:axId val="222208264"/>
        <c:scaling>
          <c:orientation val="minMax"/>
        </c:scaling>
        <c:delete val="0"/>
        <c:axPos val="l"/>
        <c:numFmt formatCode="0%" sourceLinked="0"/>
        <c:majorTickMark val="none"/>
        <c:minorTickMark val="none"/>
        <c:tickLblPos val="nextTo"/>
        <c:crossAx val="222207872"/>
        <c:crosses val="autoZero"/>
        <c:crossBetween val="between"/>
      </c:valAx>
    </c:plotArea>
    <c:legend>
      <c:legendPos val="r"/>
      <c:layout>
        <c:manualLayout>
          <c:xMode val="edge"/>
          <c:yMode val="edge"/>
          <c:wMode val="edge"/>
          <c:hMode val="edge"/>
          <c:x val="0.46216854794991113"/>
          <c:y val="1.6393442622950821E-2"/>
          <c:w val="0.61554299577583471"/>
          <c:h val="8.8524590163934422E-2"/>
        </c:manualLayout>
      </c:layout>
      <c:overlay val="0"/>
    </c:legend>
    <c:plotVisOnly val="1"/>
    <c:dispBlanksAs val="gap"/>
    <c:showDLblsOverMax val="0"/>
  </c:chart>
  <c:printSettings>
    <c:headerFooter/>
    <c:pageMargins b="0.78740157499999996" l="0.70000000000000062" r="0.70000000000000062" t="0.78740157499999996" header="0.30000000000000032" footer="0.30000000000000032"/>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c:date1904 val="0"/>
  <c:lang val="cs-CZ"/>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9918032786885251E-2"/>
          <c:y val="5.844155844155844E-2"/>
          <c:w val="0.67827868852459017"/>
          <c:h val="0.76948051948051943"/>
        </c:manualLayout>
      </c:layout>
      <c:barChart>
        <c:barDir val="col"/>
        <c:grouping val="clustered"/>
        <c:varyColors val="0"/>
        <c:ser>
          <c:idx val="4"/>
          <c:order val="0"/>
          <c:tx>
            <c:strRef>
              <c:f>MŠ!$O$245</c:f>
              <c:strCache>
                <c:ptCount val="1"/>
                <c:pt idx="0">
                  <c:v>Velmi vstřícné</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MŠ!$O$240</c:f>
              <c:strCache>
                <c:ptCount val="1"/>
                <c:pt idx="0">
                  <c:v>Jednání pedagogů se mnou jako rodičem je v denním kontaktu [Vyberte jednu možnost]</c:v>
                </c:pt>
              </c:strCache>
            </c:strRef>
          </c:cat>
          <c:val>
            <c:numRef>
              <c:f>MŠ!$O$255</c:f>
              <c:numCache>
                <c:formatCode>0%</c:formatCode>
                <c:ptCount val="1"/>
                <c:pt idx="0">
                  <c:v>0.66129032258064513</c:v>
                </c:pt>
              </c:numCache>
            </c:numRef>
          </c:val>
        </c:ser>
        <c:ser>
          <c:idx val="2"/>
          <c:order val="1"/>
          <c:tx>
            <c:strRef>
              <c:f>MŠ!$O$241</c:f>
              <c:strCache>
                <c:ptCount val="1"/>
                <c:pt idx="0">
                  <c:v>Spíše vstřícné</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MŠ!$O$240</c:f>
              <c:strCache>
                <c:ptCount val="1"/>
                <c:pt idx="0">
                  <c:v>Jednání pedagogů se mnou jako rodičem je v denním kontaktu [Vyberte jednu možnost]</c:v>
                </c:pt>
              </c:strCache>
            </c:strRef>
          </c:cat>
          <c:val>
            <c:numRef>
              <c:f>MŠ!$O$253</c:f>
              <c:numCache>
                <c:formatCode>0%</c:formatCode>
                <c:ptCount val="1"/>
                <c:pt idx="0">
                  <c:v>0.19354838709677419</c:v>
                </c:pt>
              </c:numCache>
            </c:numRef>
          </c:val>
        </c:ser>
        <c:ser>
          <c:idx val="0"/>
          <c:order val="2"/>
          <c:tx>
            <c:strRef>
              <c:f>MŠ!$O$218</c:f>
              <c:strCache>
                <c:ptCount val="1"/>
                <c:pt idx="0">
                  <c:v>Neutrální</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MŠ!$O$240</c:f>
              <c:strCache>
                <c:ptCount val="1"/>
                <c:pt idx="0">
                  <c:v>Jednání pedagogů se mnou jako rodičem je v denním kontaktu [Vyberte jednu možnost]</c:v>
                </c:pt>
              </c:strCache>
            </c:strRef>
          </c:cat>
          <c:val>
            <c:numRef>
              <c:f>MŠ!$O$251</c:f>
              <c:numCache>
                <c:formatCode>0%</c:formatCode>
                <c:ptCount val="1"/>
                <c:pt idx="0">
                  <c:v>0.12903225806451613</c:v>
                </c:pt>
              </c:numCache>
            </c:numRef>
          </c:val>
        </c:ser>
        <c:ser>
          <c:idx val="1"/>
          <c:order val="3"/>
          <c:tx>
            <c:strRef>
              <c:f>MŠ!$O$113</c:f>
              <c:strCache>
                <c:ptCount val="1"/>
                <c:pt idx="0">
                  <c:v>Spíše negativní</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MŠ!$O$240</c:f>
              <c:strCache>
                <c:ptCount val="1"/>
                <c:pt idx="0">
                  <c:v>Jednání pedagogů se mnou jako rodičem je v denním kontaktu [Vyberte jednu možnost]</c:v>
                </c:pt>
              </c:strCache>
            </c:strRef>
          </c:cat>
          <c:val>
            <c:numRef>
              <c:f>MŠ!$O$252</c:f>
              <c:numCache>
                <c:formatCode>0%</c:formatCode>
                <c:ptCount val="1"/>
                <c:pt idx="0">
                  <c:v>5.3763440860215058E-3</c:v>
                </c:pt>
              </c:numCache>
            </c:numRef>
          </c:val>
        </c:ser>
        <c:ser>
          <c:idx val="3"/>
          <c:order val="4"/>
          <c:tx>
            <c:strRef>
              <c:f>MŠ!$O$63</c:f>
              <c:strCache>
                <c:ptCount val="1"/>
                <c:pt idx="0">
                  <c:v>Velmi negativní</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MŠ!$O$240</c:f>
              <c:strCache>
                <c:ptCount val="1"/>
                <c:pt idx="0">
                  <c:v>Jednání pedagogů se mnou jako rodičem je v denním kontaktu [Vyberte jednu možnost]</c:v>
                </c:pt>
              </c:strCache>
            </c:strRef>
          </c:cat>
          <c:val>
            <c:numRef>
              <c:f>MŠ!$O$254</c:f>
              <c:numCache>
                <c:formatCode>0%</c:formatCode>
                <c:ptCount val="1"/>
                <c:pt idx="0">
                  <c:v>1.0752688172043012E-2</c:v>
                </c:pt>
              </c:numCache>
            </c:numRef>
          </c:val>
        </c:ser>
        <c:dLbls>
          <c:showLegendKey val="0"/>
          <c:showVal val="1"/>
          <c:showCatName val="0"/>
          <c:showSerName val="0"/>
          <c:showPercent val="0"/>
          <c:showBubbleSize val="0"/>
        </c:dLbls>
        <c:gapWidth val="75"/>
        <c:axId val="236630128"/>
        <c:axId val="236630520"/>
      </c:barChart>
      <c:catAx>
        <c:axId val="236630128"/>
        <c:scaling>
          <c:orientation val="minMax"/>
        </c:scaling>
        <c:delete val="0"/>
        <c:axPos val="b"/>
        <c:numFmt formatCode="General" sourceLinked="0"/>
        <c:majorTickMark val="none"/>
        <c:minorTickMark val="none"/>
        <c:tickLblPos val="nextTo"/>
        <c:crossAx val="236630520"/>
        <c:crosses val="autoZero"/>
        <c:auto val="1"/>
        <c:lblAlgn val="ctr"/>
        <c:lblOffset val="100"/>
        <c:noMultiLvlLbl val="0"/>
      </c:catAx>
      <c:valAx>
        <c:axId val="236630520"/>
        <c:scaling>
          <c:orientation val="minMax"/>
        </c:scaling>
        <c:delete val="0"/>
        <c:axPos val="l"/>
        <c:numFmt formatCode="0%" sourceLinked="1"/>
        <c:majorTickMark val="none"/>
        <c:minorTickMark val="none"/>
        <c:tickLblPos val="nextTo"/>
        <c:crossAx val="236630128"/>
        <c:crosses val="autoZero"/>
        <c:crossBetween val="between"/>
      </c:valAx>
    </c:plotArea>
    <c:legend>
      <c:legendPos val="r"/>
      <c:layout>
        <c:manualLayout>
          <c:xMode val="edge"/>
          <c:yMode val="edge"/>
          <c:x val="0.69057377049180324"/>
          <c:y val="0.27597402597402598"/>
          <c:w val="0.30122950819672129"/>
          <c:h val="0.34415584415584416"/>
        </c:manualLayout>
      </c:layout>
      <c:overlay val="0"/>
    </c:legend>
    <c:plotVisOnly val="1"/>
    <c:dispBlanksAs val="gap"/>
    <c:showDLblsOverMax val="0"/>
  </c:chart>
  <c:printSettings>
    <c:headerFooter>
      <c:oddHeader>&amp;L&amp;G&amp;R&amp;8MAP ORP Kopřivnice II, reg. č. CZ.02.3.68/0.0/0.0/17_047/0008634</c:oddHeader>
    </c:headerFooter>
    <c:pageMargins b="0.78740157480314954" l="0.70866141732283539" r="0.70866141732283539" t="0.98425196850393659" header="0.11811023622047249" footer="0.19685039370078738"/>
    <c:pageSetup orientation="portrait"/>
  </c:printSettings>
</c:chartSpace>
</file>

<file path=xl/charts/chart41.xml><?xml version="1.0" encoding="utf-8"?>
<c:chartSpace xmlns:c="http://schemas.openxmlformats.org/drawingml/2006/chart" xmlns:a="http://schemas.openxmlformats.org/drawingml/2006/main" xmlns:r="http://schemas.openxmlformats.org/officeDocument/2006/relationships">
  <c:date1904 val="0"/>
  <c:lang val="cs-CZ"/>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5918462928953008E-2"/>
          <c:y val="9.4155844155844159E-2"/>
          <c:w val="0.84898043783924371"/>
          <c:h val="0.72077922077922074"/>
        </c:manualLayout>
      </c:layout>
      <c:barChart>
        <c:barDir val="col"/>
        <c:grouping val="clustered"/>
        <c:varyColors val="0"/>
        <c:ser>
          <c:idx val="0"/>
          <c:order val="0"/>
          <c:tx>
            <c:strRef>
              <c:f>MŠ!$L$228</c:f>
              <c:strCache>
                <c:ptCount val="1"/>
                <c:pt idx="0">
                  <c:v>Ano</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MŠ!$L$240</c:f>
              <c:strCache>
                <c:ptCount val="1"/>
                <c:pt idx="0">
                  <c:v>Naše MŠ pracuje s nadanými dětmi [Vyberte jednu možnost]</c:v>
                </c:pt>
              </c:strCache>
            </c:strRef>
          </c:cat>
          <c:val>
            <c:numRef>
              <c:f>MŠ!$L$251</c:f>
              <c:numCache>
                <c:formatCode>0%</c:formatCode>
                <c:ptCount val="1"/>
                <c:pt idx="0">
                  <c:v>0.29569892473118281</c:v>
                </c:pt>
              </c:numCache>
            </c:numRef>
          </c:val>
        </c:ser>
        <c:ser>
          <c:idx val="1"/>
          <c:order val="1"/>
          <c:tx>
            <c:strRef>
              <c:f>MŠ!$L$242</c:f>
              <c:strCache>
                <c:ptCount val="1"/>
                <c:pt idx="0">
                  <c:v>Ne</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MŠ!$L$240</c:f>
              <c:strCache>
                <c:ptCount val="1"/>
                <c:pt idx="0">
                  <c:v>Naše MŠ pracuje s nadanými dětmi [Vyberte jednu možnost]</c:v>
                </c:pt>
              </c:strCache>
            </c:strRef>
          </c:cat>
          <c:val>
            <c:numRef>
              <c:f>MŠ!$L$252</c:f>
              <c:numCache>
                <c:formatCode>0%</c:formatCode>
                <c:ptCount val="1"/>
                <c:pt idx="0">
                  <c:v>9.6774193548387094E-2</c:v>
                </c:pt>
              </c:numCache>
            </c:numRef>
          </c:val>
        </c:ser>
        <c:ser>
          <c:idx val="2"/>
          <c:order val="2"/>
          <c:tx>
            <c:strRef>
              <c:f>MŠ!$L$246</c:f>
              <c:strCache>
                <c:ptCount val="1"/>
                <c:pt idx="0">
                  <c:v>Nevím</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MŠ!$L$240</c:f>
              <c:strCache>
                <c:ptCount val="1"/>
                <c:pt idx="0">
                  <c:v>Naše MŠ pracuje s nadanými dětmi [Vyberte jednu možnost]</c:v>
                </c:pt>
              </c:strCache>
            </c:strRef>
          </c:cat>
          <c:val>
            <c:numRef>
              <c:f>MŠ!$L$253</c:f>
              <c:numCache>
                <c:formatCode>0%</c:formatCode>
                <c:ptCount val="1"/>
                <c:pt idx="0">
                  <c:v>0.60752688172043012</c:v>
                </c:pt>
              </c:numCache>
            </c:numRef>
          </c:val>
        </c:ser>
        <c:dLbls>
          <c:showLegendKey val="0"/>
          <c:showVal val="1"/>
          <c:showCatName val="0"/>
          <c:showSerName val="0"/>
          <c:showPercent val="0"/>
          <c:showBubbleSize val="0"/>
        </c:dLbls>
        <c:gapWidth val="75"/>
        <c:axId val="236631304"/>
        <c:axId val="236631696"/>
      </c:barChart>
      <c:catAx>
        <c:axId val="236631304"/>
        <c:scaling>
          <c:orientation val="minMax"/>
        </c:scaling>
        <c:delete val="0"/>
        <c:axPos val="b"/>
        <c:numFmt formatCode="General" sourceLinked="0"/>
        <c:majorTickMark val="none"/>
        <c:minorTickMark val="none"/>
        <c:tickLblPos val="nextTo"/>
        <c:crossAx val="236631696"/>
        <c:crosses val="autoZero"/>
        <c:auto val="1"/>
        <c:lblAlgn val="ctr"/>
        <c:lblOffset val="100"/>
        <c:noMultiLvlLbl val="0"/>
      </c:catAx>
      <c:valAx>
        <c:axId val="236631696"/>
        <c:scaling>
          <c:orientation val="minMax"/>
        </c:scaling>
        <c:delete val="0"/>
        <c:axPos val="l"/>
        <c:numFmt formatCode="0%" sourceLinked="1"/>
        <c:majorTickMark val="none"/>
        <c:minorTickMark val="none"/>
        <c:tickLblPos val="nextTo"/>
        <c:crossAx val="236631304"/>
        <c:crosses val="autoZero"/>
        <c:crossBetween val="between"/>
      </c:valAx>
    </c:plotArea>
    <c:legend>
      <c:legendPos val="r"/>
      <c:layout>
        <c:manualLayout>
          <c:xMode val="edge"/>
          <c:yMode val="edge"/>
          <c:x val="0.42857185564000283"/>
          <c:y val="0.91233766233766234"/>
          <c:w val="0.35102075795276422"/>
          <c:h val="7.792207792207792E-2"/>
        </c:manualLayout>
      </c:layout>
      <c:overlay val="0"/>
    </c:legend>
    <c:plotVisOnly val="1"/>
    <c:dispBlanksAs val="gap"/>
    <c:showDLblsOverMax val="0"/>
  </c:chart>
  <c:printSettings>
    <c:headerFooter>
      <c:oddHeader>&amp;L&amp;G&amp;R&amp;8MAP ORP Kopřivnice II, reg. č. CZ.02.3.68/0.0/0.0/17_047/0008634</c:oddHeader>
    </c:headerFooter>
    <c:pageMargins b="0.78740157499999996" l="0.70000000000000062" r="0.70000000000000062" t="0.78740157499999996" header="0.30000000000000032" footer="0.30000000000000032"/>
    <c:pageSetup orientation="portrait"/>
  </c:printSettings>
</c:chartSpace>
</file>

<file path=xl/charts/chart42.xml><?xml version="1.0" encoding="utf-8"?>
<c:chartSpace xmlns:c="http://schemas.openxmlformats.org/drawingml/2006/chart" xmlns:a="http://schemas.openxmlformats.org/drawingml/2006/main" xmlns:r="http://schemas.openxmlformats.org/officeDocument/2006/relationships">
  <c:date1904 val="0"/>
  <c:lang val="cs-CZ"/>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5714371128000566E-2"/>
          <c:y val="3.9088010051929668E-2"/>
          <c:w val="0.88979680504305347"/>
          <c:h val="0.77524553269660512"/>
        </c:manualLayout>
      </c:layout>
      <c:barChart>
        <c:barDir val="col"/>
        <c:grouping val="clustered"/>
        <c:varyColors val="0"/>
        <c:ser>
          <c:idx val="0"/>
          <c:order val="0"/>
          <c:tx>
            <c:strRef>
              <c:f>MŠ!$P$245</c:f>
              <c:strCache>
                <c:ptCount val="1"/>
                <c:pt idx="0">
                  <c:v>Rozhodně ano</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MŠ!$P$240</c:f>
              <c:strCache>
                <c:ptCount val="1"/>
                <c:pt idx="0">
                  <c:v>Naše MŠ reaguje na požadavky a připomínky rodičů</c:v>
                </c:pt>
              </c:strCache>
            </c:strRef>
          </c:cat>
          <c:val>
            <c:numRef>
              <c:f>MŠ!$P$251</c:f>
              <c:numCache>
                <c:formatCode>0%</c:formatCode>
                <c:ptCount val="1"/>
                <c:pt idx="0">
                  <c:v>0.54838709677419351</c:v>
                </c:pt>
              </c:numCache>
            </c:numRef>
          </c:val>
        </c:ser>
        <c:ser>
          <c:idx val="1"/>
          <c:order val="1"/>
          <c:tx>
            <c:strRef>
              <c:f>MŠ!$P$246</c:f>
              <c:strCache>
                <c:ptCount val="1"/>
                <c:pt idx="0">
                  <c:v>Spíše ano</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MŠ!$P$240</c:f>
              <c:strCache>
                <c:ptCount val="1"/>
                <c:pt idx="0">
                  <c:v>Naše MŠ reaguje na požadavky a připomínky rodičů</c:v>
                </c:pt>
              </c:strCache>
            </c:strRef>
          </c:cat>
          <c:val>
            <c:numRef>
              <c:f>MŠ!$P$253</c:f>
              <c:numCache>
                <c:formatCode>0%</c:formatCode>
                <c:ptCount val="1"/>
                <c:pt idx="0">
                  <c:v>0.36021505376344087</c:v>
                </c:pt>
              </c:numCache>
            </c:numRef>
          </c:val>
        </c:ser>
        <c:ser>
          <c:idx val="2"/>
          <c:order val="2"/>
          <c:tx>
            <c:strRef>
              <c:f>MŠ!$P$244</c:f>
              <c:strCache>
                <c:ptCount val="1"/>
                <c:pt idx="0">
                  <c:v>Spíše ne</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MŠ!$P$240</c:f>
              <c:strCache>
                <c:ptCount val="1"/>
                <c:pt idx="0">
                  <c:v>Naše MŠ reaguje na požadavky a připomínky rodičů</c:v>
                </c:pt>
              </c:strCache>
            </c:strRef>
          </c:cat>
          <c:val>
            <c:numRef>
              <c:f>MŠ!$P$254</c:f>
              <c:numCache>
                <c:formatCode>0%</c:formatCode>
                <c:ptCount val="1"/>
                <c:pt idx="0">
                  <c:v>7.5268817204301078E-2</c:v>
                </c:pt>
              </c:numCache>
            </c:numRef>
          </c:val>
        </c:ser>
        <c:ser>
          <c:idx val="3"/>
          <c:order val="3"/>
          <c:tx>
            <c:strRef>
              <c:f>MŠ!$P$199</c:f>
              <c:strCache>
                <c:ptCount val="1"/>
                <c:pt idx="0">
                  <c:v>Rozhodně ne</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MŠ!$P$240</c:f>
              <c:strCache>
                <c:ptCount val="1"/>
                <c:pt idx="0">
                  <c:v>Naše MŠ reaguje na požadavky a připomínky rodičů</c:v>
                </c:pt>
              </c:strCache>
            </c:strRef>
          </c:cat>
          <c:val>
            <c:numRef>
              <c:f>MŠ!$P$252</c:f>
              <c:numCache>
                <c:formatCode>0%</c:formatCode>
                <c:ptCount val="1"/>
                <c:pt idx="0">
                  <c:v>1.6129032258064516E-2</c:v>
                </c:pt>
              </c:numCache>
            </c:numRef>
          </c:val>
        </c:ser>
        <c:dLbls>
          <c:showLegendKey val="0"/>
          <c:showVal val="1"/>
          <c:showCatName val="0"/>
          <c:showSerName val="0"/>
          <c:showPercent val="0"/>
          <c:showBubbleSize val="0"/>
        </c:dLbls>
        <c:gapWidth val="75"/>
        <c:axId val="236632480"/>
        <c:axId val="236632872"/>
      </c:barChart>
      <c:catAx>
        <c:axId val="236632480"/>
        <c:scaling>
          <c:orientation val="minMax"/>
        </c:scaling>
        <c:delete val="0"/>
        <c:axPos val="b"/>
        <c:numFmt formatCode="General" sourceLinked="0"/>
        <c:majorTickMark val="none"/>
        <c:minorTickMark val="none"/>
        <c:tickLblPos val="nextTo"/>
        <c:crossAx val="236632872"/>
        <c:crosses val="autoZero"/>
        <c:auto val="1"/>
        <c:lblAlgn val="ctr"/>
        <c:lblOffset val="100"/>
        <c:noMultiLvlLbl val="0"/>
      </c:catAx>
      <c:valAx>
        <c:axId val="236632872"/>
        <c:scaling>
          <c:orientation val="minMax"/>
        </c:scaling>
        <c:delete val="0"/>
        <c:axPos val="l"/>
        <c:numFmt formatCode="0%" sourceLinked="1"/>
        <c:majorTickMark val="none"/>
        <c:minorTickMark val="none"/>
        <c:tickLblPos val="nextTo"/>
        <c:crossAx val="236632480"/>
        <c:crosses val="autoZero"/>
        <c:crossBetween val="between"/>
      </c:valAx>
    </c:plotArea>
    <c:legend>
      <c:legendPos val="r"/>
      <c:layout>
        <c:manualLayout>
          <c:xMode val="edge"/>
          <c:yMode val="edge"/>
          <c:x val="7.1428642606667134E-2"/>
          <c:y val="0.9120535678783589"/>
          <c:w val="0.92040908044591085"/>
          <c:h val="7.8176020103859337E-2"/>
        </c:manualLayout>
      </c:layout>
      <c:overlay val="0"/>
    </c:legend>
    <c:plotVisOnly val="1"/>
    <c:dispBlanksAs val="gap"/>
    <c:showDLblsOverMax val="0"/>
  </c:chart>
  <c:printSettings>
    <c:headerFooter/>
    <c:pageMargins b="0.78740157499999996" l="0.70000000000000062" r="0.70000000000000062" t="0.78740157499999996" header="0.30000000000000032" footer="0.30000000000000032"/>
    <c:pageSetup/>
  </c:printSettings>
</c:chartSpace>
</file>

<file path=xl/charts/chart43.xml><?xml version="1.0" encoding="utf-8"?>
<c:chartSpace xmlns:c="http://schemas.openxmlformats.org/drawingml/2006/chart" xmlns:a="http://schemas.openxmlformats.org/drawingml/2006/main" xmlns:r="http://schemas.openxmlformats.org/officeDocument/2006/relationships">
  <c:date1904 val="0"/>
  <c:lang val="cs-CZ"/>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9918032786885251E-2"/>
          <c:y val="4.2345344222923804E-2"/>
          <c:w val="0.88729508196721307"/>
          <c:h val="0.72312818596069883"/>
        </c:manualLayout>
      </c:layout>
      <c:barChart>
        <c:barDir val="col"/>
        <c:grouping val="clustered"/>
        <c:varyColors val="0"/>
        <c:ser>
          <c:idx val="0"/>
          <c:order val="0"/>
          <c:tx>
            <c:strRef>
              <c:f>MŠ!$Q$242</c:f>
              <c:strCache>
                <c:ptCount val="1"/>
                <c:pt idx="0">
                  <c:v>Rozhodně ano</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MŠ!$Q$240</c:f>
              <c:strCache>
                <c:ptCount val="1"/>
                <c:pt idx="0">
                  <c:v>Vedoucí pracovník v naší MŠ je v komunikaci vstřícný [Vyberte jednu možnost]</c:v>
                </c:pt>
              </c:strCache>
            </c:strRef>
          </c:cat>
          <c:val>
            <c:numRef>
              <c:f>MŠ!$Q$251</c:f>
              <c:numCache>
                <c:formatCode>0%</c:formatCode>
                <c:ptCount val="1"/>
                <c:pt idx="0">
                  <c:v>0.72043010752688175</c:v>
                </c:pt>
              </c:numCache>
            </c:numRef>
          </c:val>
        </c:ser>
        <c:ser>
          <c:idx val="2"/>
          <c:order val="1"/>
          <c:tx>
            <c:strRef>
              <c:f>MŠ!$Q$246</c:f>
              <c:strCache>
                <c:ptCount val="1"/>
                <c:pt idx="0">
                  <c:v>Spíše ano</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MŠ!$Q$240</c:f>
              <c:strCache>
                <c:ptCount val="1"/>
                <c:pt idx="0">
                  <c:v>Vedoucí pracovník v naší MŠ je v komunikaci vstřícný [Vyberte jednu možnost]</c:v>
                </c:pt>
              </c:strCache>
            </c:strRef>
          </c:cat>
          <c:val>
            <c:numRef>
              <c:f>MŠ!$Q$253</c:f>
              <c:numCache>
                <c:formatCode>0%</c:formatCode>
                <c:ptCount val="1"/>
                <c:pt idx="0">
                  <c:v>0.21505376344086022</c:v>
                </c:pt>
              </c:numCache>
            </c:numRef>
          </c:val>
        </c:ser>
        <c:ser>
          <c:idx val="3"/>
          <c:order val="2"/>
          <c:tx>
            <c:strRef>
              <c:f>MŠ!$Q$201</c:f>
              <c:strCache>
                <c:ptCount val="1"/>
                <c:pt idx="0">
                  <c:v>Spíše ne</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MŠ!$Q$240</c:f>
              <c:strCache>
                <c:ptCount val="1"/>
                <c:pt idx="0">
                  <c:v>Vedoucí pracovník v naší MŠ je v komunikaci vstřícný [Vyberte jednu možnost]</c:v>
                </c:pt>
              </c:strCache>
            </c:strRef>
          </c:cat>
          <c:val>
            <c:numRef>
              <c:f>MŠ!$Q$254</c:f>
              <c:numCache>
                <c:formatCode>0%</c:formatCode>
                <c:ptCount val="1"/>
                <c:pt idx="0">
                  <c:v>3.7634408602150539E-2</c:v>
                </c:pt>
              </c:numCache>
            </c:numRef>
          </c:val>
        </c:ser>
        <c:ser>
          <c:idx val="1"/>
          <c:order val="3"/>
          <c:tx>
            <c:strRef>
              <c:f>MŠ!$Q$199</c:f>
              <c:strCache>
                <c:ptCount val="1"/>
                <c:pt idx="0">
                  <c:v>Rozhodně ne</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MŠ!$Q$240</c:f>
              <c:strCache>
                <c:ptCount val="1"/>
                <c:pt idx="0">
                  <c:v>Vedoucí pracovník v naší MŠ je v komunikaci vstřícný [Vyberte jednu možnost]</c:v>
                </c:pt>
              </c:strCache>
            </c:strRef>
          </c:cat>
          <c:val>
            <c:numRef>
              <c:f>MŠ!$Q$252</c:f>
              <c:numCache>
                <c:formatCode>0%</c:formatCode>
                <c:ptCount val="1"/>
                <c:pt idx="0">
                  <c:v>2.6881720430107527E-2</c:v>
                </c:pt>
              </c:numCache>
            </c:numRef>
          </c:val>
        </c:ser>
        <c:dLbls>
          <c:showLegendKey val="0"/>
          <c:showVal val="1"/>
          <c:showCatName val="0"/>
          <c:showSerName val="0"/>
          <c:showPercent val="0"/>
          <c:showBubbleSize val="0"/>
        </c:dLbls>
        <c:gapWidth val="75"/>
        <c:axId val="236633656"/>
        <c:axId val="236413112"/>
      </c:barChart>
      <c:catAx>
        <c:axId val="236633656"/>
        <c:scaling>
          <c:orientation val="minMax"/>
        </c:scaling>
        <c:delete val="0"/>
        <c:axPos val="b"/>
        <c:numFmt formatCode="General" sourceLinked="0"/>
        <c:majorTickMark val="none"/>
        <c:minorTickMark val="none"/>
        <c:tickLblPos val="nextTo"/>
        <c:crossAx val="236413112"/>
        <c:crosses val="autoZero"/>
        <c:auto val="1"/>
        <c:lblAlgn val="ctr"/>
        <c:lblOffset val="100"/>
        <c:noMultiLvlLbl val="0"/>
      </c:catAx>
      <c:valAx>
        <c:axId val="236413112"/>
        <c:scaling>
          <c:orientation val="minMax"/>
        </c:scaling>
        <c:delete val="0"/>
        <c:axPos val="l"/>
        <c:numFmt formatCode="0%" sourceLinked="1"/>
        <c:majorTickMark val="none"/>
        <c:minorTickMark val="none"/>
        <c:tickLblPos val="nextTo"/>
        <c:crossAx val="236633656"/>
        <c:crosses val="autoZero"/>
        <c:crossBetween val="between"/>
      </c:valAx>
    </c:plotArea>
    <c:legend>
      <c:legendPos val="r"/>
      <c:layout>
        <c:manualLayout>
          <c:xMode val="edge"/>
          <c:yMode val="edge"/>
          <c:x val="5.1229508196721313E-2"/>
          <c:y val="0.90879623370736484"/>
          <c:w val="0.94057377049180324"/>
          <c:h val="7.8176020103859337E-2"/>
        </c:manualLayout>
      </c:layout>
      <c:overlay val="0"/>
    </c:legend>
    <c:plotVisOnly val="1"/>
    <c:dispBlanksAs val="gap"/>
    <c:showDLblsOverMax val="0"/>
  </c:chart>
  <c:printSettings>
    <c:headerFooter/>
    <c:pageMargins b="0.78740157499999996" l="0.70000000000000062" r="0.70000000000000062" t="0.78740157499999996" header="0.30000000000000032" footer="0.30000000000000032"/>
    <c:pageSetup orientation="portrait"/>
  </c:printSettings>
</c:chartSpace>
</file>

<file path=xl/charts/chart44.xml><?xml version="1.0" encoding="utf-8"?>
<c:chartSpace xmlns:c="http://schemas.openxmlformats.org/drawingml/2006/chart" xmlns:a="http://schemas.openxmlformats.org/drawingml/2006/main" xmlns:r="http://schemas.openxmlformats.org/officeDocument/2006/relationships">
  <c:date1904 val="0"/>
  <c:lang val="cs-CZ"/>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5510279327048166E-2"/>
          <c:y val="4.8860012564912077E-2"/>
          <c:w val="0.91020498864495836"/>
          <c:h val="0.65798150254081678"/>
        </c:manualLayout>
      </c:layout>
      <c:barChart>
        <c:barDir val="col"/>
        <c:grouping val="clustered"/>
        <c:varyColors val="0"/>
        <c:ser>
          <c:idx val="0"/>
          <c:order val="0"/>
          <c:tx>
            <c:strRef>
              <c:f>MŠ!$V$244</c:f>
              <c:strCache>
                <c:ptCount val="1"/>
                <c:pt idx="0">
                  <c:v>Rozhodně ano</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MŠ!$V$240</c:f>
              <c:strCache>
                <c:ptCount val="1"/>
                <c:pt idx="0">
                  <c:v>Naše MŠ podporuje bezpečné chování dětí (např. pravidla chování ve třídě, na vycházkách, na kulturních akcích, dopravní výchova, apod.) [Vyberte jednu možnost]</c:v>
                </c:pt>
              </c:strCache>
            </c:strRef>
          </c:cat>
          <c:val>
            <c:numRef>
              <c:f>MŠ!$V$251</c:f>
              <c:numCache>
                <c:formatCode>0%</c:formatCode>
                <c:ptCount val="1"/>
                <c:pt idx="0">
                  <c:v>0.72580645161290325</c:v>
                </c:pt>
              </c:numCache>
            </c:numRef>
          </c:val>
        </c:ser>
        <c:ser>
          <c:idx val="1"/>
          <c:order val="1"/>
          <c:tx>
            <c:strRef>
              <c:f>MŠ!$V$243</c:f>
              <c:strCache>
                <c:ptCount val="1"/>
                <c:pt idx="0">
                  <c:v>Spíše ano</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MŠ!$V$240</c:f>
              <c:strCache>
                <c:ptCount val="1"/>
                <c:pt idx="0">
                  <c:v>Naše MŠ podporuje bezpečné chování dětí (např. pravidla chování ve třídě, na vycházkách, na kulturních akcích, dopravní výchova, apod.) [Vyberte jednu možnost]</c:v>
                </c:pt>
              </c:strCache>
            </c:strRef>
          </c:cat>
          <c:val>
            <c:numRef>
              <c:f>MŠ!$V$252</c:f>
              <c:numCache>
                <c:formatCode>0%</c:formatCode>
                <c:ptCount val="1"/>
                <c:pt idx="0">
                  <c:v>0.25268817204301075</c:v>
                </c:pt>
              </c:numCache>
            </c:numRef>
          </c:val>
        </c:ser>
        <c:ser>
          <c:idx val="2"/>
          <c:order val="2"/>
          <c:tx>
            <c:strRef>
              <c:f>MŠ!$V$199</c:f>
              <c:strCache>
                <c:ptCount val="1"/>
                <c:pt idx="0">
                  <c:v>Spíše ne</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MŠ!$V$240</c:f>
              <c:strCache>
                <c:ptCount val="1"/>
                <c:pt idx="0">
                  <c:v>Naše MŠ podporuje bezpečné chování dětí (např. pravidla chování ve třídě, na vycházkách, na kulturních akcích, dopravní výchova, apod.) [Vyberte jednu možnost]</c:v>
                </c:pt>
              </c:strCache>
            </c:strRef>
          </c:cat>
          <c:val>
            <c:numRef>
              <c:f>MŠ!$V$253</c:f>
              <c:numCache>
                <c:formatCode>0%</c:formatCode>
                <c:ptCount val="1"/>
                <c:pt idx="0">
                  <c:v>2.1505376344086023E-2</c:v>
                </c:pt>
              </c:numCache>
            </c:numRef>
          </c:val>
        </c:ser>
        <c:dLbls>
          <c:showLegendKey val="0"/>
          <c:showVal val="1"/>
          <c:showCatName val="0"/>
          <c:showSerName val="0"/>
          <c:showPercent val="0"/>
          <c:showBubbleSize val="0"/>
        </c:dLbls>
        <c:gapWidth val="75"/>
        <c:axId val="236413896"/>
        <c:axId val="236414288"/>
      </c:barChart>
      <c:catAx>
        <c:axId val="236413896"/>
        <c:scaling>
          <c:orientation val="minMax"/>
        </c:scaling>
        <c:delete val="0"/>
        <c:axPos val="b"/>
        <c:numFmt formatCode="General" sourceLinked="0"/>
        <c:majorTickMark val="none"/>
        <c:minorTickMark val="none"/>
        <c:tickLblPos val="nextTo"/>
        <c:crossAx val="236414288"/>
        <c:crosses val="autoZero"/>
        <c:auto val="1"/>
        <c:lblAlgn val="ctr"/>
        <c:lblOffset val="100"/>
        <c:noMultiLvlLbl val="0"/>
      </c:catAx>
      <c:valAx>
        <c:axId val="236414288"/>
        <c:scaling>
          <c:orientation val="minMax"/>
        </c:scaling>
        <c:delete val="0"/>
        <c:axPos val="l"/>
        <c:numFmt formatCode="0%" sourceLinked="1"/>
        <c:majorTickMark val="none"/>
        <c:minorTickMark val="none"/>
        <c:tickLblPos val="nextTo"/>
        <c:crossAx val="236413896"/>
        <c:crosses val="autoZero"/>
        <c:crossBetween val="between"/>
      </c:valAx>
    </c:plotArea>
    <c:legend>
      <c:legendPos val="r"/>
      <c:layout>
        <c:manualLayout>
          <c:xMode val="edge"/>
          <c:yMode val="edge"/>
          <c:x val="0.15714301373466771"/>
          <c:y val="0.8697082236554351"/>
          <c:w val="0.67551087722305203"/>
          <c:h val="7.8176020103859337E-2"/>
        </c:manualLayout>
      </c:layout>
      <c:overlay val="0"/>
    </c:legend>
    <c:plotVisOnly val="1"/>
    <c:dispBlanksAs val="gap"/>
    <c:showDLblsOverMax val="0"/>
  </c:chart>
  <c:printSettings>
    <c:headerFooter>
      <c:oddHeader>&amp;L&amp;G&amp;R&amp;8MAP ORP Kopřivnice II, reg. č. CZ.02.3.68/0.0/0.0/17_047/0008634</c:oddHeader>
    </c:headerFooter>
    <c:pageMargins b="0.78740157480314954" l="0.70866141732283539" r="0.70866141732283539" t="0.98425196850393659" header="0.11811023622047249" footer="0.19685039370078738"/>
    <c:pageSetup orientation="portrait"/>
  </c:printSettings>
</c:chartSpace>
</file>

<file path=xl/charts/chart45.xml><?xml version="1.0" encoding="utf-8"?>
<c:chartSpace xmlns:c="http://schemas.openxmlformats.org/drawingml/2006/chart" xmlns:a="http://schemas.openxmlformats.org/drawingml/2006/main" xmlns:r="http://schemas.openxmlformats.org/officeDocument/2006/relationships">
  <c:date1904 val="0"/>
  <c:lang val="cs-CZ"/>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7759674134419564E-2"/>
          <c:y val="7.8176020103859337E-2"/>
          <c:w val="0.83706720977596705"/>
          <c:h val="0.67426817339578715"/>
        </c:manualLayout>
      </c:layout>
      <c:barChart>
        <c:barDir val="col"/>
        <c:grouping val="clustered"/>
        <c:varyColors val="0"/>
        <c:ser>
          <c:idx val="1"/>
          <c:order val="0"/>
          <c:tx>
            <c:strRef>
              <c:f>MŠ!$R$244</c:f>
              <c:strCache>
                <c:ptCount val="1"/>
                <c:pt idx="0">
                  <c:v>Naprosto vyhovující</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MŠ!$R$240</c:f>
              <c:strCache>
                <c:ptCount val="1"/>
                <c:pt idx="0">
                  <c:v>Stávající informační systém v MŠ (např. webové stránky školy, facebook, e-mail, nástěnky) vnímám jako [Vyberte jednu možnost]</c:v>
                </c:pt>
              </c:strCache>
            </c:strRef>
          </c:cat>
          <c:val>
            <c:numRef>
              <c:f>MŠ!$R$252</c:f>
              <c:numCache>
                <c:formatCode>0%</c:formatCode>
                <c:ptCount val="1"/>
                <c:pt idx="0">
                  <c:v>0.4731182795698925</c:v>
                </c:pt>
              </c:numCache>
            </c:numRef>
          </c:val>
        </c:ser>
        <c:ser>
          <c:idx val="2"/>
          <c:order val="1"/>
          <c:tx>
            <c:strRef>
              <c:f>MŠ!$R$243</c:f>
              <c:strCache>
                <c:ptCount val="1"/>
                <c:pt idx="0">
                  <c:v>Vyhovující</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MŠ!$R$240</c:f>
              <c:strCache>
                <c:ptCount val="1"/>
                <c:pt idx="0">
                  <c:v>Stávající informační systém v MŠ (např. webové stránky školy, facebook, e-mail, nástěnky) vnímám jako [Vyberte jednu možnost]</c:v>
                </c:pt>
              </c:strCache>
            </c:strRef>
          </c:cat>
          <c:val>
            <c:numRef>
              <c:f>MŠ!$R$253</c:f>
              <c:numCache>
                <c:formatCode>0%</c:formatCode>
                <c:ptCount val="1"/>
                <c:pt idx="0">
                  <c:v>0.39247311827956988</c:v>
                </c:pt>
              </c:numCache>
            </c:numRef>
          </c:val>
        </c:ser>
        <c:ser>
          <c:idx val="0"/>
          <c:order val="2"/>
          <c:tx>
            <c:strRef>
              <c:f>MŠ!$R$241</c:f>
              <c:strCache>
                <c:ptCount val="1"/>
                <c:pt idx="0">
                  <c:v>Doporučuji změny</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MŠ!$R$240</c:f>
              <c:strCache>
                <c:ptCount val="1"/>
                <c:pt idx="0">
                  <c:v>Stávající informační systém v MŠ (např. webové stránky školy, facebook, e-mail, nástěnky) vnímám jako [Vyberte jednu možnost]</c:v>
                </c:pt>
              </c:strCache>
            </c:strRef>
          </c:cat>
          <c:val>
            <c:numRef>
              <c:f>MŠ!$R$251</c:f>
              <c:numCache>
                <c:formatCode>0%</c:formatCode>
                <c:ptCount val="1"/>
                <c:pt idx="0">
                  <c:v>0.13440860215053763</c:v>
                </c:pt>
              </c:numCache>
            </c:numRef>
          </c:val>
        </c:ser>
        <c:dLbls>
          <c:showLegendKey val="0"/>
          <c:showVal val="1"/>
          <c:showCatName val="0"/>
          <c:showSerName val="0"/>
          <c:showPercent val="0"/>
          <c:showBubbleSize val="0"/>
        </c:dLbls>
        <c:gapWidth val="75"/>
        <c:axId val="236415072"/>
        <c:axId val="236415464"/>
      </c:barChart>
      <c:catAx>
        <c:axId val="236415072"/>
        <c:scaling>
          <c:orientation val="minMax"/>
        </c:scaling>
        <c:delete val="0"/>
        <c:axPos val="b"/>
        <c:numFmt formatCode="General" sourceLinked="0"/>
        <c:majorTickMark val="none"/>
        <c:minorTickMark val="none"/>
        <c:tickLblPos val="nextTo"/>
        <c:crossAx val="236415464"/>
        <c:crosses val="autoZero"/>
        <c:auto val="1"/>
        <c:lblAlgn val="ctr"/>
        <c:lblOffset val="100"/>
        <c:noMultiLvlLbl val="0"/>
      </c:catAx>
      <c:valAx>
        <c:axId val="236415464"/>
        <c:scaling>
          <c:orientation val="minMax"/>
        </c:scaling>
        <c:delete val="0"/>
        <c:axPos val="l"/>
        <c:numFmt formatCode="0%" sourceLinked="1"/>
        <c:majorTickMark val="none"/>
        <c:minorTickMark val="none"/>
        <c:tickLblPos val="nextTo"/>
        <c:crossAx val="236415072"/>
        <c:crosses val="autoZero"/>
        <c:crossBetween val="between"/>
        <c:majorUnit val="0.1"/>
      </c:valAx>
    </c:plotArea>
    <c:legend>
      <c:legendPos val="r"/>
      <c:layout>
        <c:manualLayout>
          <c:xMode val="edge"/>
          <c:yMode val="edge"/>
          <c:x val="3.4623217922606926E-2"/>
          <c:y val="0.89250956285239413"/>
          <c:w val="0.92871690427698572"/>
          <c:h val="7.8176020103859337E-2"/>
        </c:manualLayout>
      </c:layout>
      <c:overlay val="0"/>
    </c:legend>
    <c:plotVisOnly val="1"/>
    <c:dispBlanksAs val="gap"/>
    <c:showDLblsOverMax val="0"/>
  </c:chart>
  <c:printSettings>
    <c:headerFooter>
      <c:oddHeader>&amp;L&amp;G&amp;R&amp;8MAP ORP Kopřivnice II, reg. č. CZ.02.3.68/0.0/0.0/17_047/0008634</c:oddHeader>
    </c:headerFooter>
    <c:pageMargins b="0.78740157499999996" l="0.70000000000000062" r="0.70000000000000062" t="0.78740157499999996" header="0.30000000000000032" footer="0.30000000000000032"/>
    <c:pageSetup orientation="portrait"/>
  </c:printSettings>
</c:chartSpace>
</file>

<file path=xl/charts/chart46.xml><?xml version="1.0" encoding="utf-8"?>
<c:chartSpace xmlns:c="http://schemas.openxmlformats.org/drawingml/2006/chart" xmlns:a="http://schemas.openxmlformats.org/drawingml/2006/main" xmlns:r="http://schemas.openxmlformats.org/officeDocument/2006/relationships">
  <c:date1904 val="0"/>
  <c:lang val="cs-CZ"/>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5356415478615102E-2"/>
          <c:y val="3.257334170994141E-2"/>
          <c:w val="0.89816700610997968"/>
          <c:h val="0.76547353018362263"/>
        </c:manualLayout>
      </c:layout>
      <c:barChart>
        <c:barDir val="col"/>
        <c:grouping val="clustered"/>
        <c:varyColors val="0"/>
        <c:ser>
          <c:idx val="0"/>
          <c:order val="0"/>
          <c:tx>
            <c:strRef>
              <c:f>MŠ!$W$243</c:f>
              <c:strCache>
                <c:ptCount val="1"/>
                <c:pt idx="0">
                  <c:v>Ano</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MŠ!$W$240</c:f>
              <c:strCache>
                <c:ptCount val="1"/>
                <c:pt idx="0">
                  <c:v>V naší MŠ se setkávám s projevy agresivního chování [Vyberte jednu možnost]</c:v>
                </c:pt>
              </c:strCache>
            </c:strRef>
          </c:cat>
          <c:val>
            <c:numRef>
              <c:f>MŠ!$W$251</c:f>
              <c:numCache>
                <c:formatCode>0%</c:formatCode>
                <c:ptCount val="1"/>
                <c:pt idx="0">
                  <c:v>9.6774193548387094E-2</c:v>
                </c:pt>
              </c:numCache>
            </c:numRef>
          </c:val>
        </c:ser>
        <c:ser>
          <c:idx val="1"/>
          <c:order val="1"/>
          <c:tx>
            <c:strRef>
              <c:f>MŠ!$W$244</c:f>
              <c:strCache>
                <c:ptCount val="1"/>
                <c:pt idx="0">
                  <c:v>Ne</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MŠ!$W$240</c:f>
              <c:strCache>
                <c:ptCount val="1"/>
                <c:pt idx="0">
                  <c:v>V naší MŠ se setkávám s projevy agresivního chování [Vyberte jednu možnost]</c:v>
                </c:pt>
              </c:strCache>
            </c:strRef>
          </c:cat>
          <c:val>
            <c:numRef>
              <c:f>MŠ!$W$252</c:f>
              <c:numCache>
                <c:formatCode>0%</c:formatCode>
                <c:ptCount val="1"/>
                <c:pt idx="0">
                  <c:v>0.69354838709677424</c:v>
                </c:pt>
              </c:numCache>
            </c:numRef>
          </c:val>
        </c:ser>
        <c:ser>
          <c:idx val="2"/>
          <c:order val="2"/>
          <c:tx>
            <c:strRef>
              <c:f>MŠ!$W$245</c:f>
              <c:strCache>
                <c:ptCount val="1"/>
                <c:pt idx="0">
                  <c:v>Nevím</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MŠ!$W$240</c:f>
              <c:strCache>
                <c:ptCount val="1"/>
                <c:pt idx="0">
                  <c:v>V naší MŠ se setkávám s projevy agresivního chování [Vyberte jednu možnost]</c:v>
                </c:pt>
              </c:strCache>
            </c:strRef>
          </c:cat>
          <c:val>
            <c:numRef>
              <c:f>MŠ!$W$253</c:f>
              <c:numCache>
                <c:formatCode>0%</c:formatCode>
                <c:ptCount val="1"/>
                <c:pt idx="0">
                  <c:v>0.20967741935483872</c:v>
                </c:pt>
              </c:numCache>
            </c:numRef>
          </c:val>
        </c:ser>
        <c:dLbls>
          <c:showLegendKey val="0"/>
          <c:showVal val="1"/>
          <c:showCatName val="0"/>
          <c:showSerName val="0"/>
          <c:showPercent val="0"/>
          <c:showBubbleSize val="0"/>
        </c:dLbls>
        <c:gapWidth val="75"/>
        <c:axId val="236416248"/>
        <c:axId val="236416640"/>
      </c:barChart>
      <c:catAx>
        <c:axId val="236416248"/>
        <c:scaling>
          <c:orientation val="minMax"/>
        </c:scaling>
        <c:delete val="0"/>
        <c:axPos val="b"/>
        <c:numFmt formatCode="General" sourceLinked="0"/>
        <c:majorTickMark val="none"/>
        <c:minorTickMark val="none"/>
        <c:tickLblPos val="nextTo"/>
        <c:crossAx val="236416640"/>
        <c:crosses val="autoZero"/>
        <c:auto val="1"/>
        <c:lblAlgn val="ctr"/>
        <c:lblOffset val="100"/>
        <c:noMultiLvlLbl val="0"/>
      </c:catAx>
      <c:valAx>
        <c:axId val="236416640"/>
        <c:scaling>
          <c:orientation val="minMax"/>
        </c:scaling>
        <c:delete val="0"/>
        <c:axPos val="l"/>
        <c:numFmt formatCode="0%" sourceLinked="1"/>
        <c:majorTickMark val="none"/>
        <c:minorTickMark val="none"/>
        <c:tickLblPos val="nextTo"/>
        <c:crossAx val="236416248"/>
        <c:crosses val="autoZero"/>
        <c:crossBetween val="between"/>
      </c:valAx>
    </c:plotArea>
    <c:legend>
      <c:legendPos val="r"/>
      <c:layout>
        <c:manualLayout>
          <c:xMode val="edge"/>
          <c:yMode val="edge"/>
          <c:x val="0.32179226069246436"/>
          <c:y val="0.88599489451040581"/>
          <c:w val="0.35030549898167007"/>
          <c:h val="7.8176020103859337E-2"/>
        </c:manualLayout>
      </c:layout>
      <c:overlay val="0"/>
    </c:legend>
    <c:plotVisOnly val="1"/>
    <c:dispBlanksAs val="gap"/>
    <c:showDLblsOverMax val="0"/>
  </c:chart>
  <c:printSettings>
    <c:headerFooter/>
    <c:pageMargins b="0.78740157499999996" l="0.70000000000000062" r="0.70000000000000062" t="0.78740157499999996" header="0.30000000000000032" footer="0.30000000000000032"/>
    <c:pageSetup/>
  </c:printSettings>
</c:chartSpace>
</file>

<file path=xl/charts/chart47.xml><?xml version="1.0" encoding="utf-8"?>
<c:chartSpace xmlns:c="http://schemas.openxmlformats.org/drawingml/2006/chart" xmlns:a="http://schemas.openxmlformats.org/drawingml/2006/main" xmlns:r="http://schemas.openxmlformats.org/officeDocument/2006/relationships">
  <c:date1904 val="0"/>
  <c:lang val="cs-CZ"/>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0114480219541545E-2"/>
          <c:y val="3.8899656773672554E-2"/>
          <c:w val="0.89091257252957612"/>
          <c:h val="0.72053540269321181"/>
        </c:manualLayout>
      </c:layout>
      <c:barChart>
        <c:barDir val="col"/>
        <c:grouping val="clustered"/>
        <c:varyColors val="0"/>
        <c:ser>
          <c:idx val="0"/>
          <c:order val="0"/>
          <c:tx>
            <c:strRef>
              <c:f>MŠ!$Y$245</c:f>
              <c:strCache>
                <c:ptCount val="1"/>
                <c:pt idx="0">
                  <c:v>Rozhodně ano</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MŠ!$Y$240</c:f>
              <c:strCache>
                <c:ptCount val="1"/>
                <c:pt idx="0">
                  <c:v>V případě podezření na šikanu se mohu s důvěrou obrátit na vedení MŠ</c:v>
                </c:pt>
              </c:strCache>
            </c:strRef>
          </c:cat>
          <c:val>
            <c:numRef>
              <c:f>MŠ!$Y$251</c:f>
              <c:numCache>
                <c:formatCode>0%</c:formatCode>
                <c:ptCount val="1"/>
                <c:pt idx="0">
                  <c:v>0.69892473118279574</c:v>
                </c:pt>
              </c:numCache>
            </c:numRef>
          </c:val>
        </c:ser>
        <c:ser>
          <c:idx val="2"/>
          <c:order val="1"/>
          <c:tx>
            <c:strRef>
              <c:f>MŠ!$Y$246</c:f>
              <c:strCache>
                <c:ptCount val="1"/>
                <c:pt idx="0">
                  <c:v>Spíše ano</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MŠ!$Y$240</c:f>
              <c:strCache>
                <c:ptCount val="1"/>
                <c:pt idx="0">
                  <c:v>V případě podezření na šikanu se mohu s důvěrou obrátit na vedení MŠ</c:v>
                </c:pt>
              </c:strCache>
            </c:strRef>
          </c:cat>
          <c:val>
            <c:numRef>
              <c:f>MŠ!$Y$253</c:f>
              <c:numCache>
                <c:formatCode>0%</c:formatCode>
                <c:ptCount val="1"/>
                <c:pt idx="0">
                  <c:v>0.26344086021505375</c:v>
                </c:pt>
              </c:numCache>
            </c:numRef>
          </c:val>
        </c:ser>
        <c:ser>
          <c:idx val="3"/>
          <c:order val="2"/>
          <c:tx>
            <c:strRef>
              <c:f>MŠ!$Y$199</c:f>
              <c:strCache>
                <c:ptCount val="1"/>
                <c:pt idx="0">
                  <c:v>Spíše ne</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MŠ!$Y$240</c:f>
              <c:strCache>
                <c:ptCount val="1"/>
                <c:pt idx="0">
                  <c:v>V případě podezření na šikanu se mohu s důvěrou obrátit na vedení MŠ</c:v>
                </c:pt>
              </c:strCache>
            </c:strRef>
          </c:cat>
          <c:val>
            <c:numRef>
              <c:f>MŠ!$Y$254</c:f>
              <c:numCache>
                <c:formatCode>0%</c:formatCode>
                <c:ptCount val="1"/>
                <c:pt idx="0">
                  <c:v>3.2258064516129031E-2</c:v>
                </c:pt>
              </c:numCache>
            </c:numRef>
          </c:val>
        </c:ser>
        <c:ser>
          <c:idx val="1"/>
          <c:order val="3"/>
          <c:tx>
            <c:strRef>
              <c:f>MŠ!$Y$201</c:f>
              <c:strCache>
                <c:ptCount val="1"/>
                <c:pt idx="0">
                  <c:v>Rozhodně ne</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MŠ!$Y$240</c:f>
              <c:strCache>
                <c:ptCount val="1"/>
                <c:pt idx="0">
                  <c:v>V případě podezření na šikanu se mohu s důvěrou obrátit na vedení MŠ</c:v>
                </c:pt>
              </c:strCache>
            </c:strRef>
          </c:cat>
          <c:val>
            <c:numRef>
              <c:f>MŠ!$Y$252</c:f>
              <c:numCache>
                <c:formatCode>0%</c:formatCode>
                <c:ptCount val="1"/>
                <c:pt idx="0">
                  <c:v>5.3763440860215058E-3</c:v>
                </c:pt>
              </c:numCache>
            </c:numRef>
          </c:val>
        </c:ser>
        <c:dLbls>
          <c:showLegendKey val="0"/>
          <c:showVal val="1"/>
          <c:showCatName val="0"/>
          <c:showSerName val="0"/>
          <c:showPercent val="0"/>
          <c:showBubbleSize val="0"/>
        </c:dLbls>
        <c:gapWidth val="75"/>
        <c:axId val="236887520"/>
        <c:axId val="236887912"/>
      </c:barChart>
      <c:catAx>
        <c:axId val="236887520"/>
        <c:scaling>
          <c:orientation val="minMax"/>
        </c:scaling>
        <c:delete val="0"/>
        <c:axPos val="b"/>
        <c:numFmt formatCode="General" sourceLinked="0"/>
        <c:majorTickMark val="none"/>
        <c:minorTickMark val="none"/>
        <c:tickLblPos val="nextTo"/>
        <c:crossAx val="236887912"/>
        <c:crosses val="autoZero"/>
        <c:auto val="1"/>
        <c:lblAlgn val="ctr"/>
        <c:lblOffset val="100"/>
        <c:noMultiLvlLbl val="0"/>
      </c:catAx>
      <c:valAx>
        <c:axId val="236887912"/>
        <c:scaling>
          <c:orientation val="minMax"/>
        </c:scaling>
        <c:delete val="0"/>
        <c:axPos val="l"/>
        <c:numFmt formatCode="0%" sourceLinked="1"/>
        <c:majorTickMark val="none"/>
        <c:minorTickMark val="none"/>
        <c:tickLblPos val="nextTo"/>
        <c:crossAx val="236887520"/>
        <c:crosses val="autoZero"/>
        <c:crossBetween val="between"/>
      </c:valAx>
    </c:plotArea>
    <c:legend>
      <c:legendPos val="r"/>
      <c:layout>
        <c:manualLayout>
          <c:xMode val="edge"/>
          <c:yMode val="edge"/>
          <c:x val="3.6734730483428811E-2"/>
          <c:y val="0.9120535678783589"/>
          <c:w val="0.95510299256914921"/>
          <c:h val="7.8176020103859337E-2"/>
        </c:manualLayout>
      </c:layout>
      <c:overlay val="0"/>
    </c:legend>
    <c:plotVisOnly val="1"/>
    <c:dispBlanksAs val="gap"/>
    <c:showDLblsOverMax val="0"/>
  </c:chart>
  <c:printSettings>
    <c:headerFooter/>
    <c:pageMargins b="0.78740157499999996" l="0.70000000000000062" r="0.70000000000000062" t="0.78740157499999996" header="0.30000000000000032" footer="0.30000000000000032"/>
    <c:pageSetup orientation="portrait"/>
  </c:printSettings>
</c:chartSpace>
</file>

<file path=xl/charts/chart48.xml><?xml version="1.0" encoding="utf-8"?>
<c:chartSpace xmlns:c="http://schemas.openxmlformats.org/drawingml/2006/chart" xmlns:a="http://schemas.openxmlformats.org/drawingml/2006/main" xmlns:r="http://schemas.openxmlformats.org/officeDocument/2006/relationships">
  <c:date1904 val="0"/>
  <c:lang val="cs-CZ"/>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5664772784007489E-2"/>
          <c:y val="5.2117346735906261E-2"/>
          <c:w val="0.91615724884419902"/>
          <c:h val="0.71009884927672262"/>
        </c:manualLayout>
      </c:layout>
      <c:barChart>
        <c:barDir val="col"/>
        <c:grouping val="clustered"/>
        <c:varyColors val="0"/>
        <c:ser>
          <c:idx val="0"/>
          <c:order val="0"/>
          <c:tx>
            <c:strRef>
              <c:f>MŠ!$AB$245</c:f>
              <c:strCache>
                <c:ptCount val="1"/>
                <c:pt idx="0">
                  <c:v>Rozhodně ano</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MŠ!$AB$240</c:f>
              <c:strCache>
                <c:ptCount val="1"/>
                <c:pt idx="0">
                  <c:v>S prostředím v naší MŠ jsem spokojen/a (třídy, jídelna, odpočinkový prostor) [Vyberte jednu možnost]</c:v>
                </c:pt>
              </c:strCache>
            </c:strRef>
          </c:cat>
          <c:val>
            <c:numRef>
              <c:f>MŠ!$AB$251</c:f>
              <c:numCache>
                <c:formatCode>0%</c:formatCode>
                <c:ptCount val="1"/>
                <c:pt idx="0">
                  <c:v>0.60752688172043012</c:v>
                </c:pt>
              </c:numCache>
            </c:numRef>
          </c:val>
        </c:ser>
        <c:ser>
          <c:idx val="1"/>
          <c:order val="1"/>
          <c:tx>
            <c:strRef>
              <c:f>MŠ!$AB$246</c:f>
              <c:strCache>
                <c:ptCount val="1"/>
                <c:pt idx="0">
                  <c:v>Spíše ano</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MŠ!$AB$240</c:f>
              <c:strCache>
                <c:ptCount val="1"/>
                <c:pt idx="0">
                  <c:v>S prostředím v naší MŠ jsem spokojen/a (třídy, jídelna, odpočinkový prostor) [Vyberte jednu možnost]</c:v>
                </c:pt>
              </c:strCache>
            </c:strRef>
          </c:cat>
          <c:val>
            <c:numRef>
              <c:f>MŠ!$AB$252</c:f>
              <c:numCache>
                <c:formatCode>0%</c:formatCode>
                <c:ptCount val="1"/>
                <c:pt idx="0">
                  <c:v>0.36021505376344087</c:v>
                </c:pt>
              </c:numCache>
            </c:numRef>
          </c:val>
        </c:ser>
        <c:ser>
          <c:idx val="2"/>
          <c:order val="2"/>
          <c:tx>
            <c:strRef>
              <c:f>MŠ!$AB$199</c:f>
              <c:strCache>
                <c:ptCount val="1"/>
                <c:pt idx="0">
                  <c:v>Spíše ne</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MŠ!$AB$240</c:f>
              <c:strCache>
                <c:ptCount val="1"/>
                <c:pt idx="0">
                  <c:v>S prostředím v naší MŠ jsem spokojen/a (třídy, jídelna, odpočinkový prostor) [Vyberte jednu možnost]</c:v>
                </c:pt>
              </c:strCache>
            </c:strRef>
          </c:cat>
          <c:val>
            <c:numRef>
              <c:f>MŠ!$AB$253</c:f>
              <c:numCache>
                <c:formatCode>0%</c:formatCode>
                <c:ptCount val="1"/>
                <c:pt idx="0">
                  <c:v>3.2258064516129031E-2</c:v>
                </c:pt>
              </c:numCache>
            </c:numRef>
          </c:val>
        </c:ser>
        <c:dLbls>
          <c:showLegendKey val="0"/>
          <c:showVal val="1"/>
          <c:showCatName val="0"/>
          <c:showSerName val="0"/>
          <c:showPercent val="0"/>
          <c:showBubbleSize val="0"/>
        </c:dLbls>
        <c:gapWidth val="75"/>
        <c:axId val="236888696"/>
        <c:axId val="236889088"/>
      </c:barChart>
      <c:catAx>
        <c:axId val="236888696"/>
        <c:scaling>
          <c:orientation val="minMax"/>
        </c:scaling>
        <c:delete val="0"/>
        <c:axPos val="b"/>
        <c:numFmt formatCode="General" sourceLinked="0"/>
        <c:majorTickMark val="none"/>
        <c:minorTickMark val="none"/>
        <c:tickLblPos val="nextTo"/>
        <c:crossAx val="236889088"/>
        <c:crosses val="autoZero"/>
        <c:auto val="1"/>
        <c:lblAlgn val="ctr"/>
        <c:lblOffset val="100"/>
        <c:noMultiLvlLbl val="0"/>
      </c:catAx>
      <c:valAx>
        <c:axId val="236889088"/>
        <c:scaling>
          <c:orientation val="minMax"/>
        </c:scaling>
        <c:delete val="0"/>
        <c:axPos val="l"/>
        <c:numFmt formatCode="0%" sourceLinked="1"/>
        <c:majorTickMark val="none"/>
        <c:minorTickMark val="none"/>
        <c:tickLblPos val="nextTo"/>
        <c:crossAx val="236888696"/>
        <c:crosses val="autoZero"/>
        <c:crossBetween val="between"/>
      </c:valAx>
    </c:plotArea>
    <c:legend>
      <c:legendPos val="r"/>
      <c:layout>
        <c:manualLayout>
          <c:xMode val="edge"/>
          <c:yMode val="edge"/>
          <c:x val="0.16973449029926008"/>
          <c:y val="0.88273756033941164"/>
          <c:w val="0.66871299190190425"/>
          <c:h val="7.8176020103859337E-2"/>
        </c:manualLayout>
      </c:layout>
      <c:overlay val="0"/>
    </c:legend>
    <c:plotVisOnly val="1"/>
    <c:dispBlanksAs val="gap"/>
    <c:showDLblsOverMax val="0"/>
  </c:chart>
  <c:printSettings>
    <c:headerFooter>
      <c:oddHeader>&amp;L&amp;G&amp;R&amp;8MAP ORP Kopřivnice II, reg. č. CZ.02.3.68/0.0/0.0/17_047/0008634</c:oddHeader>
    </c:headerFooter>
    <c:pageMargins b="0.78740157480314954" l="0.70866141732283539" r="0.70866141732283539" t="0.98425196850393659" header="0.11811023622047249" footer="0.19685039370078738"/>
    <c:pageSetup orientation="portrait"/>
  </c:printSettings>
</c:chartSpace>
</file>

<file path=xl/charts/chart49.xml><?xml version="1.0" encoding="utf-8"?>
<c:chartSpace xmlns:c="http://schemas.openxmlformats.org/drawingml/2006/chart" xmlns:a="http://schemas.openxmlformats.org/drawingml/2006/main" xmlns:r="http://schemas.openxmlformats.org/officeDocument/2006/relationships">
  <c:date1904 val="0"/>
  <c:lang val="cs-CZ"/>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04091800952449"/>
          <c:y val="6.1688311688311688E-2"/>
          <c:w val="0.8326538909577198"/>
          <c:h val="0.66883116883116878"/>
        </c:manualLayout>
      </c:layout>
      <c:barChart>
        <c:barDir val="col"/>
        <c:grouping val="clustered"/>
        <c:varyColors val="0"/>
        <c:ser>
          <c:idx val="0"/>
          <c:order val="0"/>
          <c:tx>
            <c:strRef>
              <c:f>MŠ!$Z$245</c:f>
              <c:strCache>
                <c:ptCount val="1"/>
                <c:pt idx="0">
                  <c:v>Rozhodně ano</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MŠ!$Z$240</c:f>
              <c:strCache>
                <c:ptCount val="1"/>
                <c:pt idx="0">
                  <c:v>S pomůckami a hračkami v naší MŠ jsem spokojen [Vyberte jednu možnost]</c:v>
                </c:pt>
              </c:strCache>
            </c:strRef>
          </c:cat>
          <c:val>
            <c:numRef>
              <c:f>MŠ!$Z$251</c:f>
              <c:numCache>
                <c:formatCode>0%</c:formatCode>
                <c:ptCount val="1"/>
                <c:pt idx="0">
                  <c:v>0.64516129032258063</c:v>
                </c:pt>
              </c:numCache>
            </c:numRef>
          </c:val>
        </c:ser>
        <c:ser>
          <c:idx val="1"/>
          <c:order val="1"/>
          <c:tx>
            <c:strRef>
              <c:f>MŠ!$Z$246</c:f>
              <c:strCache>
                <c:ptCount val="1"/>
                <c:pt idx="0">
                  <c:v>Spíše ano</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MŠ!$Z$240</c:f>
              <c:strCache>
                <c:ptCount val="1"/>
                <c:pt idx="0">
                  <c:v>S pomůckami a hračkami v naší MŠ jsem spokojen [Vyberte jednu možnost]</c:v>
                </c:pt>
              </c:strCache>
            </c:strRef>
          </c:cat>
          <c:val>
            <c:numRef>
              <c:f>MŠ!$Z$252</c:f>
              <c:numCache>
                <c:formatCode>0%</c:formatCode>
                <c:ptCount val="1"/>
                <c:pt idx="0">
                  <c:v>0.30645161290322581</c:v>
                </c:pt>
              </c:numCache>
            </c:numRef>
          </c:val>
        </c:ser>
        <c:ser>
          <c:idx val="2"/>
          <c:order val="2"/>
          <c:tx>
            <c:strRef>
              <c:f>MŠ!$Z$216</c:f>
              <c:strCache>
                <c:ptCount val="1"/>
                <c:pt idx="0">
                  <c:v>Spíše ne</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MŠ!$Z$240</c:f>
              <c:strCache>
                <c:ptCount val="1"/>
                <c:pt idx="0">
                  <c:v>S pomůckami a hračkami v naší MŠ jsem spokojen [Vyberte jednu možnost]</c:v>
                </c:pt>
              </c:strCache>
            </c:strRef>
          </c:cat>
          <c:val>
            <c:numRef>
              <c:f>MŠ!$Z$253</c:f>
              <c:numCache>
                <c:formatCode>0%</c:formatCode>
                <c:ptCount val="1"/>
                <c:pt idx="0">
                  <c:v>4.8387096774193547E-2</c:v>
                </c:pt>
              </c:numCache>
            </c:numRef>
          </c:val>
        </c:ser>
        <c:dLbls>
          <c:showLegendKey val="0"/>
          <c:showVal val="1"/>
          <c:showCatName val="0"/>
          <c:showSerName val="0"/>
          <c:showPercent val="0"/>
          <c:showBubbleSize val="0"/>
        </c:dLbls>
        <c:gapWidth val="75"/>
        <c:axId val="236889872"/>
        <c:axId val="236890264"/>
      </c:barChart>
      <c:catAx>
        <c:axId val="236889872"/>
        <c:scaling>
          <c:orientation val="minMax"/>
        </c:scaling>
        <c:delete val="0"/>
        <c:axPos val="b"/>
        <c:numFmt formatCode="General" sourceLinked="0"/>
        <c:majorTickMark val="none"/>
        <c:minorTickMark val="none"/>
        <c:tickLblPos val="nextTo"/>
        <c:crossAx val="236890264"/>
        <c:crosses val="autoZero"/>
        <c:auto val="1"/>
        <c:lblAlgn val="ctr"/>
        <c:lblOffset val="100"/>
        <c:noMultiLvlLbl val="0"/>
      </c:catAx>
      <c:valAx>
        <c:axId val="236890264"/>
        <c:scaling>
          <c:orientation val="minMax"/>
        </c:scaling>
        <c:delete val="0"/>
        <c:axPos val="l"/>
        <c:numFmt formatCode="0%" sourceLinked="1"/>
        <c:majorTickMark val="none"/>
        <c:minorTickMark val="none"/>
        <c:tickLblPos val="nextTo"/>
        <c:crossAx val="236889872"/>
        <c:crosses val="autoZero"/>
        <c:crossBetween val="between"/>
      </c:valAx>
    </c:plotArea>
    <c:legend>
      <c:legendPos val="b"/>
      <c:layout>
        <c:manualLayout>
          <c:xMode val="edge"/>
          <c:yMode val="edge"/>
          <c:x val="0.18775528913752504"/>
          <c:y val="0.89610389610389607"/>
          <c:w val="0.66122514870171867"/>
          <c:h val="7.792207792207792E-2"/>
        </c:manualLayout>
      </c:layout>
      <c:overlay val="0"/>
    </c:legend>
    <c:plotVisOnly val="1"/>
    <c:dispBlanksAs val="gap"/>
    <c:showDLblsOverMax val="0"/>
  </c:chart>
  <c:printSettings>
    <c:headerFooter>
      <c:oddHeader>&amp;L&amp;G&amp;CMateřské školy na území města Kopřivnice&amp;R&amp;8MAP ORP Kopřivnice II, reg. č. CZ.02.3.68/0.0/0.0/17_047/0008634</c:oddHeader>
    </c:headerFooter>
    <c:pageMargins b="0.78740157499999996" l="0.70000000000000062" r="0.70000000000000062" t="0.78740157499999996" header="0.30000000000000032" footer="0.30000000000000032"/>
    <c:pageSetup paperSize="9" orientation="landscape"/>
    <c:legacyDrawingHF r:id="rId1"/>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cs-CZ"/>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5664772784007489E-2"/>
          <c:y val="0.17161771483638499"/>
          <c:w val="0.89979729797198149"/>
          <c:h val="0.62706472728679152"/>
        </c:manualLayout>
      </c:layout>
      <c:barChart>
        <c:barDir val="col"/>
        <c:grouping val="clustered"/>
        <c:varyColors val="0"/>
        <c:ser>
          <c:idx val="2"/>
          <c:order val="0"/>
          <c:tx>
            <c:strRef>
              <c:f>ZŠ!$K$297</c:f>
              <c:strCache>
                <c:ptCount val="1"/>
                <c:pt idx="0">
                  <c:v>Potřebnou</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ZŠ!$K$1</c:f>
              <c:strCache>
                <c:ptCount val="1"/>
                <c:pt idx="0">
                  <c:v>Domácí přípravu dítěte do školy hodnotím jako  [Vyberte jednu možnost]</c:v>
                </c:pt>
              </c:strCache>
            </c:strRef>
          </c:cat>
          <c:val>
            <c:numRef>
              <c:f>ZŠ!$K$316</c:f>
              <c:numCache>
                <c:formatCode>0%</c:formatCode>
                <c:ptCount val="1"/>
                <c:pt idx="0">
                  <c:v>0.62797619047619047</c:v>
                </c:pt>
              </c:numCache>
            </c:numRef>
          </c:val>
        </c:ser>
        <c:ser>
          <c:idx val="1"/>
          <c:order val="1"/>
          <c:tx>
            <c:strRef>
              <c:f>ZŠ!$K$292</c:f>
              <c:strCache>
                <c:ptCount val="1"/>
                <c:pt idx="0">
                  <c:v>Nutnou</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ZŠ!$K$1</c:f>
              <c:strCache>
                <c:ptCount val="1"/>
                <c:pt idx="0">
                  <c:v>Domácí přípravu dítěte do školy hodnotím jako  [Vyberte jednu možnost]</c:v>
                </c:pt>
              </c:strCache>
            </c:strRef>
          </c:cat>
          <c:val>
            <c:numRef>
              <c:f>ZŠ!$K$315</c:f>
              <c:numCache>
                <c:formatCode>0%</c:formatCode>
                <c:ptCount val="1"/>
                <c:pt idx="0">
                  <c:v>0.2857142857142857</c:v>
                </c:pt>
              </c:numCache>
            </c:numRef>
          </c:val>
        </c:ser>
        <c:ser>
          <c:idx val="0"/>
          <c:order val="2"/>
          <c:tx>
            <c:strRef>
              <c:f>ZŠ!$K$250</c:f>
              <c:strCache>
                <c:ptCount val="1"/>
                <c:pt idx="0">
                  <c:v>Zrušil/a bych ji</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ZŠ!$K$1</c:f>
              <c:strCache>
                <c:ptCount val="1"/>
                <c:pt idx="0">
                  <c:v>Domácí přípravu dítěte do školy hodnotím jako  [Vyberte jednu možnost]</c:v>
                </c:pt>
              </c:strCache>
            </c:strRef>
          </c:cat>
          <c:val>
            <c:numRef>
              <c:f>ZŠ!$K$317</c:f>
              <c:numCache>
                <c:formatCode>0%</c:formatCode>
                <c:ptCount val="1"/>
                <c:pt idx="0">
                  <c:v>4.1666666666666664E-2</c:v>
                </c:pt>
              </c:numCache>
            </c:numRef>
          </c:val>
        </c:ser>
        <c:ser>
          <c:idx val="3"/>
          <c:order val="3"/>
          <c:tx>
            <c:strRef>
              <c:f>ZŠ!$K$291</c:f>
              <c:strCache>
                <c:ptCount val="1"/>
                <c:pt idx="0">
                  <c:v>Nepotřebnou</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ZŠ!$K$1</c:f>
              <c:strCache>
                <c:ptCount val="1"/>
                <c:pt idx="0">
                  <c:v>Domácí přípravu dítěte do školy hodnotím jako  [Vyberte jednu možnost]</c:v>
                </c:pt>
              </c:strCache>
            </c:strRef>
          </c:cat>
          <c:val>
            <c:numRef>
              <c:f>ZŠ!$K$314</c:f>
              <c:numCache>
                <c:formatCode>0%</c:formatCode>
                <c:ptCount val="1"/>
                <c:pt idx="0">
                  <c:v>4.4642857142857144E-2</c:v>
                </c:pt>
              </c:numCache>
            </c:numRef>
          </c:val>
        </c:ser>
        <c:dLbls>
          <c:showLegendKey val="0"/>
          <c:showVal val="1"/>
          <c:showCatName val="0"/>
          <c:showSerName val="0"/>
          <c:showPercent val="0"/>
          <c:showBubbleSize val="0"/>
        </c:dLbls>
        <c:gapWidth val="75"/>
        <c:axId val="221839216"/>
        <c:axId val="221839608"/>
      </c:barChart>
      <c:catAx>
        <c:axId val="221839216"/>
        <c:scaling>
          <c:orientation val="minMax"/>
        </c:scaling>
        <c:delete val="0"/>
        <c:axPos val="b"/>
        <c:numFmt formatCode="General" sourceLinked="0"/>
        <c:majorTickMark val="none"/>
        <c:minorTickMark val="none"/>
        <c:tickLblPos val="nextTo"/>
        <c:crossAx val="221839608"/>
        <c:crosses val="autoZero"/>
        <c:auto val="1"/>
        <c:lblAlgn val="ctr"/>
        <c:lblOffset val="100"/>
        <c:noMultiLvlLbl val="0"/>
      </c:catAx>
      <c:valAx>
        <c:axId val="221839608"/>
        <c:scaling>
          <c:orientation val="minMax"/>
        </c:scaling>
        <c:delete val="0"/>
        <c:axPos val="l"/>
        <c:numFmt formatCode="0%" sourceLinked="1"/>
        <c:majorTickMark val="none"/>
        <c:minorTickMark val="none"/>
        <c:tickLblPos val="nextTo"/>
        <c:crossAx val="221839216"/>
        <c:crosses val="autoZero"/>
        <c:crossBetween val="between"/>
      </c:valAx>
    </c:plotArea>
    <c:legend>
      <c:legendPos val="r"/>
      <c:layout>
        <c:manualLayout>
          <c:xMode val="edge"/>
          <c:yMode val="edge"/>
          <c:wMode val="edge"/>
          <c:hMode val="edge"/>
          <c:x val="0.19631944779908644"/>
          <c:y val="1.65016501650165E-2"/>
          <c:w val="0.85685243332313521"/>
          <c:h val="8.9109257382431153E-2"/>
        </c:manualLayout>
      </c:layout>
      <c:overlay val="0"/>
    </c:legend>
    <c:plotVisOnly val="1"/>
    <c:dispBlanksAs val="gap"/>
    <c:showDLblsOverMax val="0"/>
  </c:chart>
  <c:printSettings>
    <c:headerFooter>
      <c:oddHeader>&amp;L&amp;G&amp;CZŠ Kopřivnice
&amp;R&amp;8MAP ORP Kopřivnice II, reg. č. CZ.02.3.68/0.0/0.0/17_047/0008634</c:oddHeader>
    </c:headerFooter>
    <c:pageMargins b="0.78740157499999996" l="0.70000000000000062" r="0.70000000000000062" t="0.78740157499999996" header="0.30000000000000032" footer="0.30000000000000032"/>
    <c:pageSetup orientation="portrait"/>
  </c:printSettings>
</c:chartSpace>
</file>

<file path=xl/charts/chart50.xml><?xml version="1.0" encoding="utf-8"?>
<c:chartSpace xmlns:c="http://schemas.openxmlformats.org/drawingml/2006/chart" xmlns:a="http://schemas.openxmlformats.org/drawingml/2006/main" xmlns:r="http://schemas.openxmlformats.org/officeDocument/2006/relationships">
  <c:date1904 val="0"/>
  <c:lang val="cs-CZ"/>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7755189488191054E-2"/>
          <c:y val="3.2573341709941389E-2"/>
          <c:w val="0.87551107652172011"/>
          <c:h val="0.76547353018362263"/>
        </c:manualLayout>
      </c:layout>
      <c:barChart>
        <c:barDir val="col"/>
        <c:grouping val="clustered"/>
        <c:varyColors val="0"/>
        <c:ser>
          <c:idx val="0"/>
          <c:order val="0"/>
          <c:tx>
            <c:strRef>
              <c:f>MŠ!$AD$245</c:f>
              <c:strCache>
                <c:ptCount val="1"/>
                <c:pt idx="0">
                  <c:v>Rozhodně ano</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MŠ!$AD$240</c:f>
              <c:strCache>
                <c:ptCount val="1"/>
                <c:pt idx="0">
                  <c:v>Mému dítěti v MŠ podávané jídlo chutná [Vyberte jednu možnost]</c:v>
                </c:pt>
              </c:strCache>
            </c:strRef>
          </c:cat>
          <c:val>
            <c:numRef>
              <c:f>MŠ!$AD$251</c:f>
              <c:numCache>
                <c:formatCode>0%</c:formatCode>
                <c:ptCount val="1"/>
                <c:pt idx="0">
                  <c:v>0.45698924731182794</c:v>
                </c:pt>
              </c:numCache>
            </c:numRef>
          </c:val>
        </c:ser>
        <c:ser>
          <c:idx val="2"/>
          <c:order val="1"/>
          <c:tx>
            <c:strRef>
              <c:f>MŠ!$AD$246</c:f>
              <c:strCache>
                <c:ptCount val="1"/>
                <c:pt idx="0">
                  <c:v>Spíše ano</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MŠ!$AD$240</c:f>
              <c:strCache>
                <c:ptCount val="1"/>
                <c:pt idx="0">
                  <c:v>Mému dítěti v MŠ podávané jídlo chutná [Vyberte jednu možnost]</c:v>
                </c:pt>
              </c:strCache>
            </c:strRef>
          </c:cat>
          <c:val>
            <c:numRef>
              <c:f>MŠ!$AD$253</c:f>
              <c:numCache>
                <c:formatCode>0%</c:formatCode>
                <c:ptCount val="1"/>
                <c:pt idx="0">
                  <c:v>0.46236559139784944</c:v>
                </c:pt>
              </c:numCache>
            </c:numRef>
          </c:val>
        </c:ser>
        <c:ser>
          <c:idx val="3"/>
          <c:order val="2"/>
          <c:tx>
            <c:strRef>
              <c:f>MŠ!$AD$199</c:f>
              <c:strCache>
                <c:ptCount val="1"/>
                <c:pt idx="0">
                  <c:v>Spíše ne</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MŠ!$AD$240</c:f>
              <c:strCache>
                <c:ptCount val="1"/>
                <c:pt idx="0">
                  <c:v>Mému dítěti v MŠ podávané jídlo chutná [Vyberte jednu možnost]</c:v>
                </c:pt>
              </c:strCache>
            </c:strRef>
          </c:cat>
          <c:val>
            <c:numRef>
              <c:f>MŠ!$AD$254</c:f>
              <c:numCache>
                <c:formatCode>0%</c:formatCode>
                <c:ptCount val="1"/>
                <c:pt idx="0">
                  <c:v>6.9892473118279563E-2</c:v>
                </c:pt>
              </c:numCache>
            </c:numRef>
          </c:val>
        </c:ser>
        <c:ser>
          <c:idx val="1"/>
          <c:order val="3"/>
          <c:tx>
            <c:strRef>
              <c:f>MŠ!$AD$201</c:f>
              <c:strCache>
                <c:ptCount val="1"/>
                <c:pt idx="0">
                  <c:v>Rozhodně ne</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MŠ!$AD$240</c:f>
              <c:strCache>
                <c:ptCount val="1"/>
                <c:pt idx="0">
                  <c:v>Mému dítěti v MŠ podávané jídlo chutná [Vyberte jednu možnost]</c:v>
                </c:pt>
              </c:strCache>
            </c:strRef>
          </c:cat>
          <c:val>
            <c:numRef>
              <c:f>MŠ!$AD$252</c:f>
              <c:numCache>
                <c:formatCode>0%</c:formatCode>
                <c:ptCount val="1"/>
                <c:pt idx="0">
                  <c:v>1.0752688172043012E-2</c:v>
                </c:pt>
              </c:numCache>
            </c:numRef>
          </c:val>
        </c:ser>
        <c:dLbls>
          <c:showLegendKey val="0"/>
          <c:showVal val="1"/>
          <c:showCatName val="0"/>
          <c:showSerName val="0"/>
          <c:showPercent val="0"/>
          <c:showBubbleSize val="0"/>
        </c:dLbls>
        <c:gapWidth val="75"/>
        <c:axId val="227405424"/>
        <c:axId val="227405816"/>
      </c:barChart>
      <c:catAx>
        <c:axId val="227405424"/>
        <c:scaling>
          <c:orientation val="minMax"/>
        </c:scaling>
        <c:delete val="0"/>
        <c:axPos val="b"/>
        <c:numFmt formatCode="General" sourceLinked="0"/>
        <c:majorTickMark val="none"/>
        <c:minorTickMark val="none"/>
        <c:tickLblPos val="nextTo"/>
        <c:crossAx val="227405816"/>
        <c:crosses val="autoZero"/>
        <c:auto val="1"/>
        <c:lblAlgn val="ctr"/>
        <c:lblOffset val="100"/>
        <c:noMultiLvlLbl val="0"/>
      </c:catAx>
      <c:valAx>
        <c:axId val="227405816"/>
        <c:scaling>
          <c:orientation val="minMax"/>
        </c:scaling>
        <c:delete val="0"/>
        <c:axPos val="l"/>
        <c:numFmt formatCode="0%" sourceLinked="1"/>
        <c:majorTickMark val="none"/>
        <c:minorTickMark val="none"/>
        <c:tickLblPos val="nextTo"/>
        <c:crossAx val="227405424"/>
        <c:crosses val="autoZero"/>
        <c:crossBetween val="between"/>
        <c:majorUnit val="0.1"/>
      </c:valAx>
    </c:plotArea>
    <c:legend>
      <c:legendPos val="r"/>
      <c:layout>
        <c:manualLayout>
          <c:xMode val="edge"/>
          <c:yMode val="edge"/>
          <c:x val="4.2857185564000283E-2"/>
          <c:y val="0.88925222868139997"/>
          <c:w val="0.92040908044591085"/>
          <c:h val="7.8176020103859337E-2"/>
        </c:manualLayout>
      </c:layout>
      <c:overlay val="0"/>
    </c:legend>
    <c:plotVisOnly val="1"/>
    <c:dispBlanksAs val="gap"/>
    <c:showDLblsOverMax val="0"/>
  </c:chart>
  <c:printSettings>
    <c:headerFooter/>
    <c:pageMargins b="0.78740157499999996" l="0.70000000000000062" r="0.70000000000000062" t="0.78740157499999996" header="0.30000000000000032" footer="0.30000000000000032"/>
    <c:pageSetup/>
  </c:printSettings>
</c:chartSpace>
</file>

<file path=xl/charts/chart51.xml><?xml version="1.0" encoding="utf-8"?>
<c:chartSpace xmlns:c="http://schemas.openxmlformats.org/drawingml/2006/chart" xmlns:a="http://schemas.openxmlformats.org/drawingml/2006/main" xmlns:r="http://schemas.openxmlformats.org/officeDocument/2006/relationships">
  <c:date1904 val="0"/>
  <c:lang val="cs-CZ"/>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0114480219541545E-2"/>
          <c:y val="3.8899656773672554E-2"/>
          <c:w val="0.89091257252957612"/>
          <c:h val="0.72053540269321181"/>
        </c:manualLayout>
      </c:layout>
      <c:barChart>
        <c:barDir val="col"/>
        <c:grouping val="clustered"/>
        <c:varyColors val="0"/>
        <c:ser>
          <c:idx val="0"/>
          <c:order val="0"/>
          <c:tx>
            <c:strRef>
              <c:f>MŠ!$AE$245</c:f>
              <c:strCache>
                <c:ptCount val="1"/>
                <c:pt idx="0">
                  <c:v>Rozhodně ano</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MŠ!$AE$240</c:f>
              <c:strCache>
                <c:ptCount val="1"/>
                <c:pt idx="0">
                  <c:v>Naše MŠ je přístupná komunikaci ke stravovacím návykům a potřebám našeho dítěte</c:v>
                </c:pt>
              </c:strCache>
            </c:strRef>
          </c:cat>
          <c:val>
            <c:numRef>
              <c:f>MŠ!$AE$251</c:f>
              <c:numCache>
                <c:formatCode>0%</c:formatCode>
                <c:ptCount val="1"/>
                <c:pt idx="0">
                  <c:v>0.5133689839572193</c:v>
                </c:pt>
              </c:numCache>
            </c:numRef>
          </c:val>
        </c:ser>
        <c:ser>
          <c:idx val="2"/>
          <c:order val="1"/>
          <c:tx>
            <c:strRef>
              <c:f>MŠ!$AE$246</c:f>
              <c:strCache>
                <c:ptCount val="1"/>
                <c:pt idx="0">
                  <c:v>Spíše ano</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MŠ!$AE$240</c:f>
              <c:strCache>
                <c:ptCount val="1"/>
                <c:pt idx="0">
                  <c:v>Naše MŠ je přístupná komunikaci ke stravovacím návykům a potřebám našeho dítěte</c:v>
                </c:pt>
              </c:strCache>
            </c:strRef>
          </c:cat>
          <c:val>
            <c:numRef>
              <c:f>MŠ!$AE$253</c:f>
              <c:numCache>
                <c:formatCode>0%</c:formatCode>
                <c:ptCount val="1"/>
                <c:pt idx="0">
                  <c:v>0.37967914438502676</c:v>
                </c:pt>
              </c:numCache>
            </c:numRef>
          </c:val>
        </c:ser>
        <c:ser>
          <c:idx val="3"/>
          <c:order val="2"/>
          <c:tx>
            <c:strRef>
              <c:f>MŠ!$AE$244</c:f>
              <c:strCache>
                <c:ptCount val="1"/>
                <c:pt idx="0">
                  <c:v>Spíše ne</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MŠ!$AE$240</c:f>
              <c:strCache>
                <c:ptCount val="1"/>
                <c:pt idx="0">
                  <c:v>Naše MŠ je přístupná komunikaci ke stravovacím návykům a potřebám našeho dítěte</c:v>
                </c:pt>
              </c:strCache>
            </c:strRef>
          </c:cat>
          <c:val>
            <c:numRef>
              <c:f>MŠ!$AE$254</c:f>
              <c:numCache>
                <c:formatCode>0%</c:formatCode>
                <c:ptCount val="1"/>
                <c:pt idx="0">
                  <c:v>0.10160427807486631</c:v>
                </c:pt>
              </c:numCache>
            </c:numRef>
          </c:val>
        </c:ser>
        <c:ser>
          <c:idx val="1"/>
          <c:order val="3"/>
          <c:tx>
            <c:strRef>
              <c:f>MŠ!$AE$137</c:f>
              <c:strCache>
                <c:ptCount val="1"/>
                <c:pt idx="0">
                  <c:v>Rozhodně ne</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MŠ!$AE$240</c:f>
              <c:strCache>
                <c:ptCount val="1"/>
                <c:pt idx="0">
                  <c:v>Naše MŠ je přístupná komunikaci ke stravovacím návykům a potřebám našeho dítěte</c:v>
                </c:pt>
              </c:strCache>
            </c:strRef>
          </c:cat>
          <c:val>
            <c:numRef>
              <c:f>MŠ!$AE$252</c:f>
              <c:numCache>
                <c:formatCode>0%</c:formatCode>
                <c:ptCount val="1"/>
                <c:pt idx="0">
                  <c:v>5.3475935828877002E-3</c:v>
                </c:pt>
              </c:numCache>
            </c:numRef>
          </c:val>
        </c:ser>
        <c:dLbls>
          <c:showLegendKey val="0"/>
          <c:showVal val="1"/>
          <c:showCatName val="0"/>
          <c:showSerName val="0"/>
          <c:showPercent val="0"/>
          <c:showBubbleSize val="0"/>
        </c:dLbls>
        <c:gapWidth val="75"/>
        <c:axId val="227406992"/>
        <c:axId val="227407384"/>
      </c:barChart>
      <c:catAx>
        <c:axId val="227406992"/>
        <c:scaling>
          <c:orientation val="minMax"/>
        </c:scaling>
        <c:delete val="0"/>
        <c:axPos val="b"/>
        <c:numFmt formatCode="General" sourceLinked="0"/>
        <c:majorTickMark val="none"/>
        <c:minorTickMark val="none"/>
        <c:tickLblPos val="nextTo"/>
        <c:crossAx val="227407384"/>
        <c:crosses val="autoZero"/>
        <c:auto val="1"/>
        <c:lblAlgn val="ctr"/>
        <c:lblOffset val="100"/>
        <c:noMultiLvlLbl val="0"/>
      </c:catAx>
      <c:valAx>
        <c:axId val="227407384"/>
        <c:scaling>
          <c:orientation val="minMax"/>
        </c:scaling>
        <c:delete val="0"/>
        <c:axPos val="l"/>
        <c:numFmt formatCode="0%" sourceLinked="1"/>
        <c:majorTickMark val="none"/>
        <c:minorTickMark val="none"/>
        <c:tickLblPos val="nextTo"/>
        <c:crossAx val="227406992"/>
        <c:crosses val="autoZero"/>
        <c:crossBetween val="between"/>
      </c:valAx>
    </c:plotArea>
    <c:legend>
      <c:legendPos val="r"/>
      <c:layout/>
      <c:overlay val="0"/>
    </c:legend>
    <c:plotVisOnly val="1"/>
    <c:dispBlanksAs val="gap"/>
    <c:showDLblsOverMax val="0"/>
  </c:chart>
  <c:printSettings>
    <c:headerFooter/>
    <c:pageMargins b="0.78740157499999996" l="0.70000000000000062" r="0.70000000000000062" t="0.78740157499999996" header="0.30000000000000032" footer="0.30000000000000032"/>
    <c:pageSetup orientation="portrait"/>
  </c:printSettings>
</c:chartSpace>
</file>

<file path=xl/charts/chart52.xml><?xml version="1.0" encoding="utf-8"?>
<c:chartSpace xmlns:c="http://schemas.openxmlformats.org/drawingml/2006/chart" xmlns:a="http://schemas.openxmlformats.org/drawingml/2006/main" xmlns:r="http://schemas.openxmlformats.org/officeDocument/2006/relationships">
  <c:date1904 val="0"/>
  <c:lang val="cs-CZ"/>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9591916047429101E-2"/>
          <c:y val="4.8701298701298704E-2"/>
          <c:w val="0.90816417028476792"/>
          <c:h val="0.73051948051948057"/>
        </c:manualLayout>
      </c:layout>
      <c:barChart>
        <c:barDir val="col"/>
        <c:grouping val="clustered"/>
        <c:varyColors val="0"/>
        <c:ser>
          <c:idx val="1"/>
          <c:order val="0"/>
          <c:tx>
            <c:strRef>
              <c:f>MŠ!$M$246</c:f>
              <c:strCache>
                <c:ptCount val="1"/>
                <c:pt idx="0">
                  <c:v>Spádovosti</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MŠ!$M$240</c:f>
              <c:strCache>
                <c:ptCount val="1"/>
                <c:pt idx="0">
                  <c:v>Vybíral/a jsem MŠ pro své dítě podle</c:v>
                </c:pt>
              </c:strCache>
            </c:strRef>
          </c:cat>
          <c:val>
            <c:numRef>
              <c:f>MŠ!$M$252</c:f>
              <c:numCache>
                <c:formatCode>0%</c:formatCode>
                <c:ptCount val="1"/>
                <c:pt idx="0">
                  <c:v>0.57788944723618085</c:v>
                </c:pt>
              </c:numCache>
            </c:numRef>
          </c:val>
        </c:ser>
        <c:ser>
          <c:idx val="2"/>
          <c:order val="1"/>
          <c:tx>
            <c:strRef>
              <c:f>MŠ!$M$221</c:f>
              <c:strCache>
                <c:ptCount val="1"/>
                <c:pt idx="0">
                  <c:v>Zaměření školy</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MŠ!$M$240</c:f>
              <c:strCache>
                <c:ptCount val="1"/>
                <c:pt idx="0">
                  <c:v>Vybíral/a jsem MŠ pro své dítě podle</c:v>
                </c:pt>
              </c:strCache>
            </c:strRef>
          </c:cat>
          <c:val>
            <c:numRef>
              <c:f>MŠ!$M$253</c:f>
              <c:numCache>
                <c:formatCode>0%</c:formatCode>
                <c:ptCount val="1"/>
                <c:pt idx="0">
                  <c:v>0.12060301507537688</c:v>
                </c:pt>
              </c:numCache>
            </c:numRef>
          </c:val>
        </c:ser>
        <c:ser>
          <c:idx val="0"/>
          <c:order val="2"/>
          <c:tx>
            <c:strRef>
              <c:f>MŠ!$M$242</c:f>
              <c:strCache>
                <c:ptCount val="1"/>
                <c:pt idx="0">
                  <c:v>Jiný důvod</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MŠ!$M$240</c:f>
              <c:strCache>
                <c:ptCount val="1"/>
                <c:pt idx="0">
                  <c:v>Vybíral/a jsem MŠ pro své dítě podle</c:v>
                </c:pt>
              </c:strCache>
            </c:strRef>
          </c:cat>
          <c:val>
            <c:numRef>
              <c:f>MŠ!$M$251</c:f>
              <c:numCache>
                <c:formatCode>0%</c:formatCode>
                <c:ptCount val="1"/>
                <c:pt idx="0">
                  <c:v>0.30150753768844218</c:v>
                </c:pt>
              </c:numCache>
            </c:numRef>
          </c:val>
        </c:ser>
        <c:dLbls>
          <c:showLegendKey val="0"/>
          <c:showVal val="1"/>
          <c:showCatName val="0"/>
          <c:showSerName val="0"/>
          <c:showPercent val="0"/>
          <c:showBubbleSize val="0"/>
        </c:dLbls>
        <c:gapWidth val="75"/>
        <c:axId val="227407776"/>
        <c:axId val="227408168"/>
      </c:barChart>
      <c:catAx>
        <c:axId val="227407776"/>
        <c:scaling>
          <c:orientation val="minMax"/>
        </c:scaling>
        <c:delete val="0"/>
        <c:axPos val="b"/>
        <c:numFmt formatCode="General" sourceLinked="0"/>
        <c:majorTickMark val="none"/>
        <c:minorTickMark val="none"/>
        <c:tickLblPos val="nextTo"/>
        <c:crossAx val="227408168"/>
        <c:crosses val="autoZero"/>
        <c:auto val="1"/>
        <c:lblAlgn val="ctr"/>
        <c:lblOffset val="100"/>
        <c:noMultiLvlLbl val="0"/>
      </c:catAx>
      <c:valAx>
        <c:axId val="227408168"/>
        <c:scaling>
          <c:orientation val="minMax"/>
        </c:scaling>
        <c:delete val="0"/>
        <c:axPos val="l"/>
        <c:numFmt formatCode="0%" sourceLinked="1"/>
        <c:majorTickMark val="none"/>
        <c:minorTickMark val="none"/>
        <c:tickLblPos val="nextTo"/>
        <c:crossAx val="227407776"/>
        <c:crosses val="autoZero"/>
        <c:crossBetween val="between"/>
      </c:valAx>
    </c:plotArea>
    <c:legend>
      <c:legendPos val="r"/>
      <c:layout>
        <c:manualLayout>
          <c:xMode val="edge"/>
          <c:yMode val="edge"/>
          <c:x val="0.2346941114219063"/>
          <c:y val="0.91233766233766234"/>
          <c:w val="0.75714361163067168"/>
          <c:h val="7.792207792207792E-2"/>
        </c:manualLayout>
      </c:layout>
      <c:overlay val="0"/>
    </c:legend>
    <c:plotVisOnly val="1"/>
    <c:dispBlanksAs val="gap"/>
    <c:showDLblsOverMax val="0"/>
  </c:chart>
  <c:printSettings>
    <c:headerFooter>
      <c:oddHeader>&amp;L&amp;G&amp;R&amp;8MAP ORP Kopřivnice II, reg. č. CZ.02.3.68/0.0/0.0/17_047/0008634</c:oddHeader>
    </c:headerFooter>
    <c:pageMargins b="0.78740157480314954" l="0.70866141732283539" r="0.70866141732283539" t="0.98425196850393659" header="0.11811023622047249" footer="0.19685039370078738"/>
    <c:pageSetup orientation="portrait"/>
  </c:printSettings>
</c:chartSpace>
</file>

<file path=xl/charts/chart53.xml><?xml version="1.0" encoding="utf-8"?>
<c:chartSpace xmlns:c="http://schemas.openxmlformats.org/drawingml/2006/chart" xmlns:a="http://schemas.openxmlformats.org/drawingml/2006/main" xmlns:r="http://schemas.openxmlformats.org/officeDocument/2006/relationships">
  <c:date1904 val="0"/>
  <c:lang val="cs-CZ"/>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0000099649334"/>
          <c:y val="9.1205356787835895E-2"/>
          <c:w val="0.84285798275867219"/>
          <c:h val="0.72312818596069883"/>
        </c:manualLayout>
      </c:layout>
      <c:barChart>
        <c:barDir val="col"/>
        <c:grouping val="clustered"/>
        <c:varyColors val="0"/>
        <c:ser>
          <c:idx val="0"/>
          <c:order val="0"/>
          <c:tx>
            <c:strRef>
              <c:f>MŠ!$AF$223</c:f>
              <c:strCache>
                <c:ptCount val="1"/>
                <c:pt idx="0">
                  <c:v>Ano</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MŠ!$AF$240</c:f>
              <c:strCache>
                <c:ptCount val="1"/>
                <c:pt idx="0">
                  <c:v>Mé dítě má dietetická opatření stanovená lékařem</c:v>
                </c:pt>
              </c:strCache>
            </c:strRef>
          </c:cat>
          <c:val>
            <c:numRef>
              <c:f>MŠ!$AF$251</c:f>
              <c:numCache>
                <c:formatCode>0%</c:formatCode>
                <c:ptCount val="1"/>
                <c:pt idx="0">
                  <c:v>6.9892473118279563E-2</c:v>
                </c:pt>
              </c:numCache>
            </c:numRef>
          </c:val>
        </c:ser>
        <c:ser>
          <c:idx val="1"/>
          <c:order val="1"/>
          <c:tx>
            <c:strRef>
              <c:f>MŠ!$AF$246</c:f>
              <c:strCache>
                <c:ptCount val="1"/>
                <c:pt idx="0">
                  <c:v>Ne</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MŠ!$AF$240</c:f>
              <c:strCache>
                <c:ptCount val="1"/>
                <c:pt idx="0">
                  <c:v>Mé dítě má dietetická opatření stanovená lékařem</c:v>
                </c:pt>
              </c:strCache>
            </c:strRef>
          </c:cat>
          <c:val>
            <c:numRef>
              <c:f>MŠ!$AF$252</c:f>
              <c:numCache>
                <c:formatCode>0%</c:formatCode>
                <c:ptCount val="1"/>
                <c:pt idx="0">
                  <c:v>0.93010752688172038</c:v>
                </c:pt>
              </c:numCache>
            </c:numRef>
          </c:val>
        </c:ser>
        <c:dLbls>
          <c:showLegendKey val="0"/>
          <c:showVal val="1"/>
          <c:showCatName val="0"/>
          <c:showSerName val="0"/>
          <c:showPercent val="0"/>
          <c:showBubbleSize val="0"/>
        </c:dLbls>
        <c:gapWidth val="75"/>
        <c:axId val="227408952"/>
        <c:axId val="237278936"/>
      </c:barChart>
      <c:catAx>
        <c:axId val="227408952"/>
        <c:scaling>
          <c:orientation val="minMax"/>
        </c:scaling>
        <c:delete val="0"/>
        <c:axPos val="b"/>
        <c:numFmt formatCode="General" sourceLinked="0"/>
        <c:majorTickMark val="none"/>
        <c:minorTickMark val="none"/>
        <c:tickLblPos val="nextTo"/>
        <c:crossAx val="237278936"/>
        <c:crosses val="autoZero"/>
        <c:auto val="1"/>
        <c:lblAlgn val="ctr"/>
        <c:lblOffset val="100"/>
        <c:noMultiLvlLbl val="0"/>
      </c:catAx>
      <c:valAx>
        <c:axId val="237278936"/>
        <c:scaling>
          <c:orientation val="minMax"/>
        </c:scaling>
        <c:delete val="0"/>
        <c:axPos val="l"/>
        <c:numFmt formatCode="0%" sourceLinked="1"/>
        <c:majorTickMark val="none"/>
        <c:minorTickMark val="none"/>
        <c:tickLblPos val="nextTo"/>
        <c:crossAx val="227408952"/>
        <c:crosses val="autoZero"/>
        <c:crossBetween val="between"/>
      </c:valAx>
    </c:plotArea>
    <c:legend>
      <c:legendPos val="r"/>
      <c:layout>
        <c:manualLayout>
          <c:xMode val="edge"/>
          <c:yMode val="edge"/>
          <c:x val="0.45714331268266967"/>
          <c:y val="0.9120535678783589"/>
          <c:w val="0.19591856257828702"/>
          <c:h val="7.8176020103859337E-2"/>
        </c:manualLayout>
      </c:layout>
      <c:overlay val="0"/>
    </c:legend>
    <c:plotVisOnly val="1"/>
    <c:dispBlanksAs val="gap"/>
    <c:showDLblsOverMax val="0"/>
  </c:chart>
  <c:printSettings>
    <c:headerFooter>
      <c:oddHeader>&amp;L&amp;G&amp;R&amp;8MAP ORP Kopřivnice II, reg. č. CZ.02.3.68/0.0/0.0/17_047/0008634</c:oddHeader>
    </c:headerFooter>
    <c:pageMargins b="0.78740157499999996" l="0.70000000000000062" r="0.70000000000000062" t="0.78740157499999996" header="0.30000000000000032" footer="0.30000000000000032"/>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cs-CZ"/>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5664772784007489E-2"/>
          <c:y val="7.5907835408401084E-2"/>
          <c:w val="0.89775230411295337"/>
          <c:h val="0.73267562872456693"/>
        </c:manualLayout>
      </c:layout>
      <c:barChart>
        <c:barDir val="col"/>
        <c:grouping val="clustered"/>
        <c:varyColors val="0"/>
        <c:ser>
          <c:idx val="1"/>
          <c:order val="0"/>
          <c:tx>
            <c:strRef>
              <c:f>ZŠ!$L$296</c:f>
              <c:strCache>
                <c:ptCount val="1"/>
                <c:pt idx="0">
                  <c:v>1</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ZŠ!$L$1</c:f>
              <c:strCache>
                <c:ptCount val="1"/>
                <c:pt idx="0">
                  <c:v>Vztah třídního učitele k žákům ve třídě hodnotím, jako</c:v>
                </c:pt>
              </c:strCache>
            </c:strRef>
          </c:cat>
          <c:val>
            <c:numRef>
              <c:f>ZŠ!$L$314</c:f>
              <c:numCache>
                <c:formatCode>0%</c:formatCode>
                <c:ptCount val="1"/>
                <c:pt idx="0">
                  <c:v>0.57738095238095233</c:v>
                </c:pt>
              </c:numCache>
            </c:numRef>
          </c:val>
        </c:ser>
        <c:ser>
          <c:idx val="2"/>
          <c:order val="1"/>
          <c:tx>
            <c:strRef>
              <c:f>ZŠ!$L$292</c:f>
              <c:strCache>
                <c:ptCount val="1"/>
                <c:pt idx="0">
                  <c:v>2</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ZŠ!$L$1</c:f>
              <c:strCache>
                <c:ptCount val="1"/>
                <c:pt idx="0">
                  <c:v>Vztah třídního učitele k žákům ve třídě hodnotím, jako</c:v>
                </c:pt>
              </c:strCache>
            </c:strRef>
          </c:cat>
          <c:val>
            <c:numRef>
              <c:f>ZŠ!$L$315</c:f>
              <c:numCache>
                <c:formatCode>0%</c:formatCode>
                <c:ptCount val="1"/>
                <c:pt idx="0">
                  <c:v>0.23809523809523808</c:v>
                </c:pt>
              </c:numCache>
            </c:numRef>
          </c:val>
        </c:ser>
        <c:ser>
          <c:idx val="0"/>
          <c:order val="2"/>
          <c:tx>
            <c:strRef>
              <c:f>ZŠ!$L$289</c:f>
              <c:strCache>
                <c:ptCount val="1"/>
                <c:pt idx="0">
                  <c:v>3</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ZŠ!$L$1</c:f>
              <c:strCache>
                <c:ptCount val="1"/>
                <c:pt idx="0">
                  <c:v>Vztah třídního učitele k žákům ve třídě hodnotím, jako</c:v>
                </c:pt>
              </c:strCache>
            </c:strRef>
          </c:cat>
          <c:val>
            <c:numRef>
              <c:f>ZŠ!$L$316</c:f>
              <c:numCache>
                <c:formatCode>0%</c:formatCode>
                <c:ptCount val="1"/>
                <c:pt idx="0">
                  <c:v>0.10714285714285714</c:v>
                </c:pt>
              </c:numCache>
            </c:numRef>
          </c:val>
        </c:ser>
        <c:ser>
          <c:idx val="3"/>
          <c:order val="3"/>
          <c:tx>
            <c:strRef>
              <c:f>ZŠ!$L$197</c:f>
              <c:strCache>
                <c:ptCount val="1"/>
                <c:pt idx="0">
                  <c:v>4</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ZŠ!$L$1</c:f>
              <c:strCache>
                <c:ptCount val="1"/>
                <c:pt idx="0">
                  <c:v>Vztah třídního učitele k žákům ve třídě hodnotím, jako</c:v>
                </c:pt>
              </c:strCache>
            </c:strRef>
          </c:cat>
          <c:val>
            <c:numRef>
              <c:f>ZŠ!$L$317</c:f>
              <c:numCache>
                <c:formatCode>0%</c:formatCode>
                <c:ptCount val="1"/>
                <c:pt idx="0">
                  <c:v>3.8690476190476192E-2</c:v>
                </c:pt>
              </c:numCache>
            </c:numRef>
          </c:val>
        </c:ser>
        <c:ser>
          <c:idx val="4"/>
          <c:order val="4"/>
          <c:tx>
            <c:strRef>
              <c:f>ZŠ!$L$250</c:f>
              <c:strCache>
                <c:ptCount val="1"/>
                <c:pt idx="0">
                  <c:v>5</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ZŠ!$L$1</c:f>
              <c:strCache>
                <c:ptCount val="1"/>
                <c:pt idx="0">
                  <c:v>Vztah třídního učitele k žákům ve třídě hodnotím, jako</c:v>
                </c:pt>
              </c:strCache>
            </c:strRef>
          </c:cat>
          <c:val>
            <c:numRef>
              <c:f>ZŠ!$L$318</c:f>
              <c:numCache>
                <c:formatCode>0%</c:formatCode>
                <c:ptCount val="1"/>
                <c:pt idx="0">
                  <c:v>3.8690476190476192E-2</c:v>
                </c:pt>
              </c:numCache>
            </c:numRef>
          </c:val>
        </c:ser>
        <c:dLbls>
          <c:showLegendKey val="0"/>
          <c:showVal val="1"/>
          <c:showCatName val="0"/>
          <c:showSerName val="0"/>
          <c:showPercent val="0"/>
          <c:showBubbleSize val="0"/>
        </c:dLbls>
        <c:gapWidth val="75"/>
        <c:axId val="221840392"/>
        <c:axId val="221840784"/>
      </c:barChart>
      <c:catAx>
        <c:axId val="221840392"/>
        <c:scaling>
          <c:orientation val="minMax"/>
        </c:scaling>
        <c:delete val="0"/>
        <c:axPos val="b"/>
        <c:numFmt formatCode="General" sourceLinked="0"/>
        <c:majorTickMark val="none"/>
        <c:minorTickMark val="none"/>
        <c:tickLblPos val="nextTo"/>
        <c:crossAx val="221840784"/>
        <c:crosses val="autoZero"/>
        <c:auto val="1"/>
        <c:lblAlgn val="ctr"/>
        <c:lblOffset val="100"/>
        <c:noMultiLvlLbl val="0"/>
      </c:catAx>
      <c:valAx>
        <c:axId val="221840784"/>
        <c:scaling>
          <c:orientation val="minMax"/>
        </c:scaling>
        <c:delete val="0"/>
        <c:axPos val="l"/>
        <c:numFmt formatCode="0%" sourceLinked="1"/>
        <c:majorTickMark val="none"/>
        <c:minorTickMark val="none"/>
        <c:tickLblPos val="nextTo"/>
        <c:crossAx val="221840392"/>
        <c:crosses val="autoZero"/>
        <c:crossBetween val="between"/>
        <c:majorUnit val="0.1"/>
      </c:valAx>
    </c:plotArea>
    <c:legend>
      <c:legendPos val="r"/>
      <c:layout>
        <c:manualLayout>
          <c:xMode val="edge"/>
          <c:yMode val="edge"/>
          <c:wMode val="edge"/>
          <c:hMode val="edge"/>
          <c:x val="0.39672887514827515"/>
          <c:y val="0.90429320097364063"/>
          <c:w val="0.64826304687374192"/>
          <c:h val="0.97690080819105529"/>
        </c:manualLayout>
      </c:layout>
      <c:overlay val="0"/>
    </c:legend>
    <c:plotVisOnly val="1"/>
    <c:dispBlanksAs val="gap"/>
    <c:showDLblsOverMax val="0"/>
  </c:chart>
  <c:printSettings>
    <c:headerFooter>
      <c:oddHeader>&amp;L&amp;G&amp;CZŠ Alšova, Kopřivnice&amp;R&amp;8MAP ORP Kopřivnice II, reg. č. CZ.02.3.68/0.0/0.0/17_047/0008634</c:oddHeader>
    </c:headerFooter>
    <c:pageMargins b="0.78740157499999996" l="0.70000000000000062" r="0.70000000000000062" t="0.78740157499999996" header="0.30000000000000032" footer="0.30000000000000032"/>
    <c:pageSetup orientation="portrait"/>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cs-CZ"/>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0163934426229511E-2"/>
          <c:y val="0.16776342735439487"/>
          <c:w val="0.71106557377049184"/>
          <c:h val="0.66447475148211299"/>
        </c:manualLayout>
      </c:layout>
      <c:barChart>
        <c:barDir val="col"/>
        <c:grouping val="clustered"/>
        <c:varyColors val="0"/>
        <c:ser>
          <c:idx val="2"/>
          <c:order val="0"/>
          <c:tx>
            <c:strRef>
              <c:f>ZŠ!$M$295</c:f>
              <c:strCache>
                <c:ptCount val="1"/>
                <c:pt idx="0">
                  <c:v>Vynikající</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ZŠ!$M$1</c:f>
              <c:strCache>
                <c:ptCount val="1"/>
                <c:pt idx="0">
                  <c:v>Pomoc, kterou poskytují učitelé mému dítěti, když má problémy, hodnotím jako [Vyberte jednu možnost]</c:v>
                </c:pt>
              </c:strCache>
            </c:strRef>
          </c:cat>
          <c:val>
            <c:numRef>
              <c:f>ZŠ!$M$316</c:f>
              <c:numCache>
                <c:formatCode>0%</c:formatCode>
                <c:ptCount val="1"/>
                <c:pt idx="0">
                  <c:v>0.43452380952380953</c:v>
                </c:pt>
              </c:numCache>
            </c:numRef>
          </c:val>
        </c:ser>
        <c:ser>
          <c:idx val="0"/>
          <c:order val="1"/>
          <c:tx>
            <c:strRef>
              <c:f>ZŠ!$M$297</c:f>
              <c:strCache>
                <c:ptCount val="1"/>
                <c:pt idx="0">
                  <c:v>Vyhovující</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ZŠ!$M$1</c:f>
              <c:strCache>
                <c:ptCount val="1"/>
                <c:pt idx="0">
                  <c:v>Pomoc, kterou poskytují učitelé mému dítěti, když má problémy, hodnotím jako [Vyberte jednu možnost]</c:v>
                </c:pt>
              </c:strCache>
            </c:strRef>
          </c:cat>
          <c:val>
            <c:numRef>
              <c:f>ZŠ!$M$315</c:f>
              <c:numCache>
                <c:formatCode>0%</c:formatCode>
                <c:ptCount val="1"/>
                <c:pt idx="0">
                  <c:v>0.46130952380952384</c:v>
                </c:pt>
              </c:numCache>
            </c:numRef>
          </c:val>
        </c:ser>
        <c:ser>
          <c:idx val="1"/>
          <c:order val="2"/>
          <c:tx>
            <c:strRef>
              <c:f>ZŠ!$M$250</c:f>
              <c:strCache>
                <c:ptCount val="1"/>
                <c:pt idx="0">
                  <c:v>Špatnou</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ZŠ!$M$1</c:f>
              <c:strCache>
                <c:ptCount val="1"/>
                <c:pt idx="0">
                  <c:v>Pomoc, kterou poskytují učitelé mému dítěti, když má problémy, hodnotím jako [Vyberte jednu možnost]</c:v>
                </c:pt>
              </c:strCache>
            </c:strRef>
          </c:cat>
          <c:val>
            <c:numRef>
              <c:f>ZŠ!$M$314</c:f>
              <c:numCache>
                <c:formatCode>0%</c:formatCode>
                <c:ptCount val="1"/>
                <c:pt idx="0">
                  <c:v>0.10416666666666667</c:v>
                </c:pt>
              </c:numCache>
            </c:numRef>
          </c:val>
        </c:ser>
        <c:dLbls>
          <c:showLegendKey val="0"/>
          <c:showVal val="1"/>
          <c:showCatName val="0"/>
          <c:showSerName val="0"/>
          <c:showPercent val="0"/>
          <c:showBubbleSize val="0"/>
        </c:dLbls>
        <c:gapWidth val="75"/>
        <c:axId val="221841568"/>
        <c:axId val="221841960"/>
      </c:barChart>
      <c:catAx>
        <c:axId val="221841568"/>
        <c:scaling>
          <c:orientation val="minMax"/>
        </c:scaling>
        <c:delete val="0"/>
        <c:axPos val="b"/>
        <c:numFmt formatCode="General" sourceLinked="0"/>
        <c:majorTickMark val="none"/>
        <c:minorTickMark val="none"/>
        <c:tickLblPos val="nextTo"/>
        <c:crossAx val="221841960"/>
        <c:crosses val="autoZero"/>
        <c:auto val="1"/>
        <c:lblAlgn val="ctr"/>
        <c:lblOffset val="100"/>
        <c:noMultiLvlLbl val="0"/>
      </c:catAx>
      <c:valAx>
        <c:axId val="221841960"/>
        <c:scaling>
          <c:orientation val="minMax"/>
        </c:scaling>
        <c:delete val="0"/>
        <c:axPos val="l"/>
        <c:numFmt formatCode="0%" sourceLinked="1"/>
        <c:majorTickMark val="none"/>
        <c:minorTickMark val="none"/>
        <c:tickLblPos val="nextTo"/>
        <c:crossAx val="221841568"/>
        <c:crosses val="autoZero"/>
        <c:crossBetween val="between"/>
        <c:majorUnit val="0.1"/>
      </c:valAx>
    </c:plotArea>
    <c:legend>
      <c:legendPos val="r"/>
      <c:layout>
        <c:manualLayout>
          <c:xMode val="edge"/>
          <c:yMode val="edge"/>
          <c:wMode val="edge"/>
          <c:hMode val="edge"/>
          <c:x val="0.23155737704918034"/>
          <c:y val="1.6447368421052631E-2"/>
          <c:w val="0.65778688524590168"/>
          <c:h val="8.8815789473684209E-2"/>
        </c:manualLayout>
      </c:layout>
      <c:overlay val="0"/>
    </c:legend>
    <c:plotVisOnly val="1"/>
    <c:dispBlanksAs val="gap"/>
    <c:showDLblsOverMax val="0"/>
  </c:chart>
  <c:printSettings>
    <c:headerFooter>
      <c:oddHeader>&amp;L&amp;G&amp;CZŠ Kopřivnice
&amp;R&amp;8MAP ORP Kopřivnice II, reg. č. CZ.02.3.68/0.0/0.0/17_047/0008634</c:oddHeader>
      <c:oddFooter>&amp;R&amp;8&amp;G</c:oddFooter>
    </c:headerFooter>
    <c:pageMargins b="0.78740157499999996" l="0.70000000000000062" r="0.70000000000000062" t="0.78740157499999996" header="0.30000000000000032" footer="0.30000000000000032"/>
    <c:pageSetup orientation="portrait"/>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cs-CZ"/>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9979729797198121E-2"/>
          <c:y val="0.16776342735439487"/>
          <c:w val="0.77709766643034783"/>
          <c:h val="0.7171064149658446"/>
        </c:manualLayout>
      </c:layout>
      <c:barChart>
        <c:barDir val="col"/>
        <c:grouping val="clustered"/>
        <c:varyColors val="0"/>
        <c:ser>
          <c:idx val="0"/>
          <c:order val="0"/>
          <c:tx>
            <c:strRef>
              <c:f>ZŠ!$O$284</c:f>
              <c:strCache>
                <c:ptCount val="1"/>
                <c:pt idx="0">
                  <c:v>Ano</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ZŠ!$O$1</c:f>
              <c:strCache>
                <c:ptCount val="1"/>
                <c:pt idx="0">
                  <c:v>V naší ZŠ využívám výchovné poradenství</c:v>
                </c:pt>
              </c:strCache>
            </c:strRef>
          </c:cat>
          <c:val>
            <c:numRef>
              <c:f>ZŠ!$O$314</c:f>
              <c:numCache>
                <c:formatCode>0%</c:formatCode>
                <c:ptCount val="1"/>
                <c:pt idx="0">
                  <c:v>0.24107142857142858</c:v>
                </c:pt>
              </c:numCache>
            </c:numRef>
          </c:val>
        </c:ser>
        <c:ser>
          <c:idx val="1"/>
          <c:order val="1"/>
          <c:tx>
            <c:strRef>
              <c:f>ZŠ!$O$297</c:f>
              <c:strCache>
                <c:ptCount val="1"/>
                <c:pt idx="0">
                  <c:v>Ne</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ZŠ!$O$1</c:f>
              <c:strCache>
                <c:ptCount val="1"/>
                <c:pt idx="0">
                  <c:v>V naší ZŠ využívám výchovné poradenství</c:v>
                </c:pt>
              </c:strCache>
            </c:strRef>
          </c:cat>
          <c:val>
            <c:numRef>
              <c:f>ZŠ!$O$315</c:f>
              <c:numCache>
                <c:formatCode>0%</c:formatCode>
                <c:ptCount val="1"/>
                <c:pt idx="0">
                  <c:v>0.7589285714285714</c:v>
                </c:pt>
              </c:numCache>
            </c:numRef>
          </c:val>
        </c:ser>
        <c:dLbls>
          <c:showLegendKey val="0"/>
          <c:showVal val="1"/>
          <c:showCatName val="0"/>
          <c:showSerName val="0"/>
          <c:showPercent val="0"/>
          <c:showBubbleSize val="0"/>
        </c:dLbls>
        <c:gapWidth val="75"/>
        <c:axId val="222210616"/>
        <c:axId val="221842744"/>
      </c:barChart>
      <c:catAx>
        <c:axId val="222210616"/>
        <c:scaling>
          <c:orientation val="minMax"/>
        </c:scaling>
        <c:delete val="0"/>
        <c:axPos val="b"/>
        <c:numFmt formatCode="General" sourceLinked="0"/>
        <c:majorTickMark val="none"/>
        <c:minorTickMark val="none"/>
        <c:tickLblPos val="nextTo"/>
        <c:crossAx val="221842744"/>
        <c:crosses val="autoZero"/>
        <c:auto val="1"/>
        <c:lblAlgn val="ctr"/>
        <c:lblOffset val="100"/>
        <c:noMultiLvlLbl val="0"/>
      </c:catAx>
      <c:valAx>
        <c:axId val="221842744"/>
        <c:scaling>
          <c:orientation val="minMax"/>
        </c:scaling>
        <c:delete val="0"/>
        <c:axPos val="l"/>
        <c:numFmt formatCode="0%" sourceLinked="1"/>
        <c:majorTickMark val="none"/>
        <c:minorTickMark val="none"/>
        <c:tickLblPos val="nextTo"/>
        <c:crossAx val="222210616"/>
        <c:crosses val="autoZero"/>
        <c:crossBetween val="between"/>
      </c:valAx>
    </c:plotArea>
    <c:legend>
      <c:legendPos val="r"/>
      <c:layout>
        <c:manualLayout>
          <c:xMode val="edge"/>
          <c:yMode val="edge"/>
          <c:wMode val="edge"/>
          <c:hMode val="edge"/>
          <c:x val="0.40490883424847962"/>
          <c:y val="1.6447368421052631E-2"/>
          <c:w val="0.5521483127492498"/>
          <c:h val="8.8815789473684209E-2"/>
        </c:manualLayout>
      </c:layout>
      <c:overlay val="0"/>
    </c:legend>
    <c:plotVisOnly val="1"/>
    <c:dispBlanksAs val="gap"/>
    <c:showDLblsOverMax val="0"/>
  </c:chart>
  <c:printSettings>
    <c:headerFooter/>
    <c:pageMargins b="0.78740157499999996" l="0.70000000000000062" r="0.70000000000000062" t="0.78740157499999996"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cs-CZ"/>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9979729797198121E-2"/>
          <c:y val="4.6052705548265231E-2"/>
          <c:w val="0.61554315156719652"/>
          <c:h val="0.72697485186904443"/>
        </c:manualLayout>
      </c:layout>
      <c:barChart>
        <c:barDir val="col"/>
        <c:grouping val="clustered"/>
        <c:varyColors val="0"/>
        <c:ser>
          <c:idx val="0"/>
          <c:order val="0"/>
          <c:tx>
            <c:strRef>
              <c:f>ZŠ!$Q$294</c:f>
              <c:strCache>
                <c:ptCount val="1"/>
                <c:pt idx="0">
                  <c:v>Ano, jsem spokojen/a se současnou péčí</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ZŠ!$Q$1</c:f>
              <c:strCache>
                <c:ptCount val="1"/>
                <c:pt idx="0">
                  <c:v>Mé dítě má speciální vzdělávací potřeby (např. rizikový vývoj řeči, poruchy pozornosti, problémové chování, zdravotní omezení, jiný)</c:v>
                </c:pt>
              </c:strCache>
            </c:strRef>
          </c:cat>
          <c:val>
            <c:numRef>
              <c:f>ZŠ!$Q$315</c:f>
              <c:numCache>
                <c:formatCode>0%</c:formatCode>
                <c:ptCount val="1"/>
                <c:pt idx="0">
                  <c:v>0.24702380952380953</c:v>
                </c:pt>
              </c:numCache>
            </c:numRef>
          </c:val>
        </c:ser>
        <c:ser>
          <c:idx val="2"/>
          <c:order val="1"/>
          <c:tx>
            <c:strRef>
              <c:f>ZŠ!$Q$289</c:f>
              <c:strCache>
                <c:ptCount val="1"/>
                <c:pt idx="0">
                  <c:v>Ano, ale nejsem spokojen/a se současnou péčí</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ZŠ!$Q$1</c:f>
              <c:strCache>
                <c:ptCount val="1"/>
                <c:pt idx="0">
                  <c:v>Mé dítě má speciální vzdělávací potřeby (např. rizikový vývoj řeči, poruchy pozornosti, problémové chování, zdravotní omezení, jiný)</c:v>
                </c:pt>
              </c:strCache>
            </c:strRef>
          </c:cat>
          <c:val>
            <c:numRef>
              <c:f>ZŠ!$Q$314</c:f>
              <c:numCache>
                <c:formatCode>0%</c:formatCode>
                <c:ptCount val="1"/>
                <c:pt idx="0">
                  <c:v>8.0357142857142863E-2</c:v>
                </c:pt>
              </c:numCache>
            </c:numRef>
          </c:val>
        </c:ser>
        <c:ser>
          <c:idx val="1"/>
          <c:order val="2"/>
          <c:tx>
            <c:strRef>
              <c:f>ZŠ!$Q$297</c:f>
              <c:strCache>
                <c:ptCount val="1"/>
                <c:pt idx="0">
                  <c:v>Ne, dítě nemá speciální vzdělávací potřeby</c:v>
                </c:pt>
              </c:strCache>
            </c:strRef>
          </c:tx>
          <c:invertIfNegative val="0"/>
          <c:dLbls>
            <c:spPr>
              <a:noFill/>
              <a:ln w="25400">
                <a:noFill/>
              </a:ln>
            </c:sp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ZŠ!$Q$1</c:f>
              <c:strCache>
                <c:ptCount val="1"/>
                <c:pt idx="0">
                  <c:v>Mé dítě má speciální vzdělávací potřeby (např. rizikový vývoj řeči, poruchy pozornosti, problémové chování, zdravotní omezení, jiný)</c:v>
                </c:pt>
              </c:strCache>
            </c:strRef>
          </c:cat>
          <c:val>
            <c:numRef>
              <c:f>ZŠ!$Q$316</c:f>
              <c:numCache>
                <c:formatCode>0%</c:formatCode>
                <c:ptCount val="1"/>
                <c:pt idx="0">
                  <c:v>0.67261904761904767</c:v>
                </c:pt>
              </c:numCache>
            </c:numRef>
          </c:val>
        </c:ser>
        <c:dLbls>
          <c:showLegendKey val="0"/>
          <c:showVal val="1"/>
          <c:showCatName val="0"/>
          <c:showSerName val="0"/>
          <c:showPercent val="0"/>
          <c:showBubbleSize val="0"/>
        </c:dLbls>
        <c:gapWidth val="75"/>
        <c:axId val="222210224"/>
        <c:axId val="222209832"/>
      </c:barChart>
      <c:catAx>
        <c:axId val="222210224"/>
        <c:scaling>
          <c:orientation val="minMax"/>
        </c:scaling>
        <c:delete val="0"/>
        <c:axPos val="b"/>
        <c:numFmt formatCode="General" sourceLinked="0"/>
        <c:majorTickMark val="none"/>
        <c:minorTickMark val="none"/>
        <c:tickLblPos val="nextTo"/>
        <c:crossAx val="222209832"/>
        <c:crosses val="autoZero"/>
        <c:auto val="1"/>
        <c:lblAlgn val="ctr"/>
        <c:lblOffset val="100"/>
        <c:noMultiLvlLbl val="0"/>
      </c:catAx>
      <c:valAx>
        <c:axId val="222209832"/>
        <c:scaling>
          <c:orientation val="minMax"/>
        </c:scaling>
        <c:delete val="0"/>
        <c:axPos val="l"/>
        <c:numFmt formatCode="0%" sourceLinked="1"/>
        <c:majorTickMark val="none"/>
        <c:minorTickMark val="none"/>
        <c:tickLblPos val="nextTo"/>
        <c:crossAx val="222210224"/>
        <c:crosses val="autoZero"/>
        <c:crossBetween val="between"/>
      </c:valAx>
    </c:plotArea>
    <c:legend>
      <c:legendPos val="r"/>
      <c:layout>
        <c:manualLayout>
          <c:xMode val="edge"/>
          <c:yMode val="edge"/>
          <c:wMode val="edge"/>
          <c:hMode val="edge"/>
          <c:x val="0.70347798549721163"/>
          <c:y val="8.8815789473684209E-2"/>
          <c:w val="0.9795522492203812"/>
          <c:h val="0.75986945710733522"/>
        </c:manualLayout>
      </c:layout>
      <c:overlay val="0"/>
    </c:legend>
    <c:plotVisOnly val="1"/>
    <c:dispBlanksAs val="gap"/>
    <c:showDLblsOverMax val="0"/>
  </c:chart>
  <c:printSettings>
    <c:headerFooter>
      <c:oddHeader>&amp;L&amp;G&amp;CZŠ dr. Milady Horákové, Kopřivnice&amp;R&amp;8MAP ORP Kopřivnice II, reg. č. CZ.02.3.68/0.0/0.0/17_047/0008634</c:oddHeader>
    </c:headerFooter>
    <c:pageMargins b="0.78740157480314954" l="0.70866141732283539" r="0.70866141732283539" t="0.78740157480314954" header="0.31496062992126039" footer="0.31496062992126039"/>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18" Type="http://schemas.openxmlformats.org/officeDocument/2006/relationships/chart" Target="../charts/chart18.xml"/><Relationship Id="rId26" Type="http://schemas.openxmlformats.org/officeDocument/2006/relationships/chart" Target="../charts/chart26.xml"/><Relationship Id="rId3" Type="http://schemas.openxmlformats.org/officeDocument/2006/relationships/chart" Target="../charts/chart3.xml"/><Relationship Id="rId21" Type="http://schemas.openxmlformats.org/officeDocument/2006/relationships/chart" Target="../charts/chart21.xml"/><Relationship Id="rId7" Type="http://schemas.openxmlformats.org/officeDocument/2006/relationships/chart" Target="../charts/chart7.xml"/><Relationship Id="rId12" Type="http://schemas.openxmlformats.org/officeDocument/2006/relationships/chart" Target="../charts/chart12.xml"/><Relationship Id="rId17" Type="http://schemas.openxmlformats.org/officeDocument/2006/relationships/chart" Target="../charts/chart17.xml"/><Relationship Id="rId25" Type="http://schemas.openxmlformats.org/officeDocument/2006/relationships/chart" Target="../charts/chart25.xml"/><Relationship Id="rId2" Type="http://schemas.openxmlformats.org/officeDocument/2006/relationships/chart" Target="../charts/chart2.xml"/><Relationship Id="rId16" Type="http://schemas.openxmlformats.org/officeDocument/2006/relationships/chart" Target="../charts/chart16.xml"/><Relationship Id="rId20" Type="http://schemas.openxmlformats.org/officeDocument/2006/relationships/chart" Target="../charts/chart20.xml"/><Relationship Id="rId29" Type="http://schemas.openxmlformats.org/officeDocument/2006/relationships/chart" Target="../charts/chart29.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24" Type="http://schemas.openxmlformats.org/officeDocument/2006/relationships/chart" Target="../charts/chart24.xml"/><Relationship Id="rId5" Type="http://schemas.openxmlformats.org/officeDocument/2006/relationships/chart" Target="../charts/chart5.xml"/><Relationship Id="rId15" Type="http://schemas.openxmlformats.org/officeDocument/2006/relationships/chart" Target="../charts/chart15.xml"/><Relationship Id="rId23" Type="http://schemas.openxmlformats.org/officeDocument/2006/relationships/chart" Target="../charts/chart23.xml"/><Relationship Id="rId28" Type="http://schemas.openxmlformats.org/officeDocument/2006/relationships/chart" Target="../charts/chart28.xml"/><Relationship Id="rId10" Type="http://schemas.openxmlformats.org/officeDocument/2006/relationships/chart" Target="../charts/chart10.xml"/><Relationship Id="rId19" Type="http://schemas.openxmlformats.org/officeDocument/2006/relationships/chart" Target="../charts/chart19.xml"/><Relationship Id="rId31" Type="http://schemas.openxmlformats.org/officeDocument/2006/relationships/chart" Target="../charts/chart31.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 Id="rId22" Type="http://schemas.openxmlformats.org/officeDocument/2006/relationships/chart" Target="../charts/chart22.xml"/><Relationship Id="rId27" Type="http://schemas.openxmlformats.org/officeDocument/2006/relationships/chart" Target="../charts/chart27.xml"/><Relationship Id="rId30" Type="http://schemas.openxmlformats.org/officeDocument/2006/relationships/chart" Target="../charts/chart30.xml"/></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8" Type="http://schemas.openxmlformats.org/officeDocument/2006/relationships/chart" Target="../charts/chart39.xml"/><Relationship Id="rId13" Type="http://schemas.openxmlformats.org/officeDocument/2006/relationships/chart" Target="../charts/chart44.xml"/><Relationship Id="rId18" Type="http://schemas.openxmlformats.org/officeDocument/2006/relationships/chart" Target="../charts/chart49.xml"/><Relationship Id="rId3" Type="http://schemas.openxmlformats.org/officeDocument/2006/relationships/chart" Target="../charts/chart34.xml"/><Relationship Id="rId21" Type="http://schemas.openxmlformats.org/officeDocument/2006/relationships/chart" Target="../charts/chart52.xml"/><Relationship Id="rId7" Type="http://schemas.openxmlformats.org/officeDocument/2006/relationships/chart" Target="../charts/chart38.xml"/><Relationship Id="rId12" Type="http://schemas.openxmlformats.org/officeDocument/2006/relationships/chart" Target="../charts/chart43.xml"/><Relationship Id="rId17" Type="http://schemas.openxmlformats.org/officeDocument/2006/relationships/chart" Target="../charts/chart48.xml"/><Relationship Id="rId2" Type="http://schemas.openxmlformats.org/officeDocument/2006/relationships/chart" Target="../charts/chart33.xml"/><Relationship Id="rId16" Type="http://schemas.openxmlformats.org/officeDocument/2006/relationships/chart" Target="../charts/chart47.xml"/><Relationship Id="rId20" Type="http://schemas.openxmlformats.org/officeDocument/2006/relationships/chart" Target="../charts/chart51.xml"/><Relationship Id="rId1" Type="http://schemas.openxmlformats.org/officeDocument/2006/relationships/chart" Target="../charts/chart32.xml"/><Relationship Id="rId6" Type="http://schemas.openxmlformats.org/officeDocument/2006/relationships/chart" Target="../charts/chart37.xml"/><Relationship Id="rId11" Type="http://schemas.openxmlformats.org/officeDocument/2006/relationships/chart" Target="../charts/chart42.xml"/><Relationship Id="rId5" Type="http://schemas.openxmlformats.org/officeDocument/2006/relationships/chart" Target="../charts/chart36.xml"/><Relationship Id="rId15" Type="http://schemas.openxmlformats.org/officeDocument/2006/relationships/chart" Target="../charts/chart46.xml"/><Relationship Id="rId10" Type="http://schemas.openxmlformats.org/officeDocument/2006/relationships/chart" Target="../charts/chart41.xml"/><Relationship Id="rId19" Type="http://schemas.openxmlformats.org/officeDocument/2006/relationships/chart" Target="../charts/chart50.xml"/><Relationship Id="rId4" Type="http://schemas.openxmlformats.org/officeDocument/2006/relationships/chart" Target="../charts/chart35.xml"/><Relationship Id="rId9" Type="http://schemas.openxmlformats.org/officeDocument/2006/relationships/chart" Target="../charts/chart40.xml"/><Relationship Id="rId14" Type="http://schemas.openxmlformats.org/officeDocument/2006/relationships/chart" Target="../charts/chart45.xml"/><Relationship Id="rId22" Type="http://schemas.openxmlformats.org/officeDocument/2006/relationships/chart" Target="../charts/chart5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vmlDrawing4.v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6.v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5.jpeg"/></Relationships>
</file>

<file path=xl/drawings/drawing1.xml><?xml version="1.0" encoding="utf-8"?>
<xdr:wsDr xmlns:xdr="http://schemas.openxmlformats.org/drawingml/2006/spreadsheetDrawing" xmlns:a="http://schemas.openxmlformats.org/drawingml/2006/main">
  <xdr:twoCellAnchor>
    <xdr:from>
      <xdr:col>5</xdr:col>
      <xdr:colOff>542925</xdr:colOff>
      <xdr:row>4</xdr:row>
      <xdr:rowOff>76200</xdr:rowOff>
    </xdr:from>
    <xdr:to>
      <xdr:col>9</xdr:col>
      <xdr:colOff>57150</xdr:colOff>
      <xdr:row>9</xdr:row>
      <xdr:rowOff>114300</xdr:rowOff>
    </xdr:to>
    <xdr:pic>
      <xdr:nvPicPr>
        <xdr:cNvPr id="61441" name="Obrázek 1" descr="MAP II logo kopr"/>
        <xdr:cNvPicPr>
          <a:picLocks noChangeAspect="1" noChangeArrowheads="1"/>
        </xdr:cNvPicPr>
      </xdr:nvPicPr>
      <xdr:blipFill>
        <a:blip xmlns:r="http://schemas.openxmlformats.org/officeDocument/2006/relationships" r:embed="rId1" cstate="print"/>
        <a:srcRect/>
        <a:stretch>
          <a:fillRect/>
        </a:stretch>
      </xdr:blipFill>
      <xdr:spPr bwMode="auto">
        <a:xfrm>
          <a:off x="3495675" y="723900"/>
          <a:ext cx="1876425" cy="8477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xdr:colOff>
      <xdr:row>0</xdr:row>
      <xdr:rowOff>38100</xdr:rowOff>
    </xdr:from>
    <xdr:to>
      <xdr:col>7</xdr:col>
      <xdr:colOff>504825</xdr:colOff>
      <xdr:row>18</xdr:row>
      <xdr:rowOff>9525</xdr:rowOff>
    </xdr:to>
    <xdr:graphicFrame macro="">
      <xdr:nvGraphicFramePr>
        <xdr:cNvPr id="60417" name="Graf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76200</xdr:colOff>
      <xdr:row>0</xdr:row>
      <xdr:rowOff>38100</xdr:rowOff>
    </xdr:from>
    <xdr:to>
      <xdr:col>15</xdr:col>
      <xdr:colOff>571500</xdr:colOff>
      <xdr:row>18</xdr:row>
      <xdr:rowOff>9525</xdr:rowOff>
    </xdr:to>
    <xdr:graphicFrame macro="">
      <xdr:nvGraphicFramePr>
        <xdr:cNvPr id="60418" name="Graf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19050</xdr:colOff>
      <xdr:row>19</xdr:row>
      <xdr:rowOff>9525</xdr:rowOff>
    </xdr:from>
    <xdr:to>
      <xdr:col>7</xdr:col>
      <xdr:colOff>504825</xdr:colOff>
      <xdr:row>36</xdr:row>
      <xdr:rowOff>161925</xdr:rowOff>
    </xdr:to>
    <xdr:graphicFrame macro="">
      <xdr:nvGraphicFramePr>
        <xdr:cNvPr id="60419" name="Graf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8</xdr:col>
      <xdr:colOff>57150</xdr:colOff>
      <xdr:row>19</xdr:row>
      <xdr:rowOff>0</xdr:rowOff>
    </xdr:from>
    <xdr:to>
      <xdr:col>15</xdr:col>
      <xdr:colOff>581025</xdr:colOff>
      <xdr:row>36</xdr:row>
      <xdr:rowOff>152400</xdr:rowOff>
    </xdr:to>
    <xdr:graphicFrame macro="">
      <xdr:nvGraphicFramePr>
        <xdr:cNvPr id="60420" name="Graf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28575</xdr:colOff>
      <xdr:row>37</xdr:row>
      <xdr:rowOff>47625</xdr:rowOff>
    </xdr:from>
    <xdr:to>
      <xdr:col>7</xdr:col>
      <xdr:colOff>552450</xdr:colOff>
      <xdr:row>55</xdr:row>
      <xdr:rowOff>19050</xdr:rowOff>
    </xdr:to>
    <xdr:graphicFrame macro="">
      <xdr:nvGraphicFramePr>
        <xdr:cNvPr id="60421" name="Graf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8</xdr:col>
      <xdr:colOff>66675</xdr:colOff>
      <xdr:row>37</xdr:row>
      <xdr:rowOff>57150</xdr:rowOff>
    </xdr:from>
    <xdr:to>
      <xdr:col>15</xdr:col>
      <xdr:colOff>590550</xdr:colOff>
      <xdr:row>55</xdr:row>
      <xdr:rowOff>28575</xdr:rowOff>
    </xdr:to>
    <xdr:graphicFrame macro="">
      <xdr:nvGraphicFramePr>
        <xdr:cNvPr id="60422" name="Graf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28575</xdr:colOff>
      <xdr:row>56</xdr:row>
      <xdr:rowOff>0</xdr:rowOff>
    </xdr:from>
    <xdr:to>
      <xdr:col>7</xdr:col>
      <xdr:colOff>542925</xdr:colOff>
      <xdr:row>73</xdr:row>
      <xdr:rowOff>142875</xdr:rowOff>
    </xdr:to>
    <xdr:graphicFrame macro="">
      <xdr:nvGraphicFramePr>
        <xdr:cNvPr id="60423" name="Graf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8</xdr:col>
      <xdr:colOff>57150</xdr:colOff>
      <xdr:row>56</xdr:row>
      <xdr:rowOff>9525</xdr:rowOff>
    </xdr:from>
    <xdr:to>
      <xdr:col>15</xdr:col>
      <xdr:colOff>581025</xdr:colOff>
      <xdr:row>73</xdr:row>
      <xdr:rowOff>152400</xdr:rowOff>
    </xdr:to>
    <xdr:graphicFrame macro="">
      <xdr:nvGraphicFramePr>
        <xdr:cNvPr id="60424" name="Graf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47625</xdr:colOff>
      <xdr:row>74</xdr:row>
      <xdr:rowOff>38100</xdr:rowOff>
    </xdr:from>
    <xdr:to>
      <xdr:col>7</xdr:col>
      <xdr:colOff>571500</xdr:colOff>
      <xdr:row>92</xdr:row>
      <xdr:rowOff>19050</xdr:rowOff>
    </xdr:to>
    <xdr:graphicFrame macro="">
      <xdr:nvGraphicFramePr>
        <xdr:cNvPr id="60425" name="Graf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8</xdr:col>
      <xdr:colOff>66675</xdr:colOff>
      <xdr:row>74</xdr:row>
      <xdr:rowOff>38100</xdr:rowOff>
    </xdr:from>
    <xdr:to>
      <xdr:col>15</xdr:col>
      <xdr:colOff>590550</xdr:colOff>
      <xdr:row>92</xdr:row>
      <xdr:rowOff>19050</xdr:rowOff>
    </xdr:to>
    <xdr:graphicFrame macro="">
      <xdr:nvGraphicFramePr>
        <xdr:cNvPr id="60426" name="Graf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38100</xdr:colOff>
      <xdr:row>92</xdr:row>
      <xdr:rowOff>161925</xdr:rowOff>
    </xdr:from>
    <xdr:to>
      <xdr:col>7</xdr:col>
      <xdr:colOff>533400</xdr:colOff>
      <xdr:row>110</xdr:row>
      <xdr:rowOff>133350</xdr:rowOff>
    </xdr:to>
    <xdr:graphicFrame macro="">
      <xdr:nvGraphicFramePr>
        <xdr:cNvPr id="60427" name="Graf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8</xdr:col>
      <xdr:colOff>95250</xdr:colOff>
      <xdr:row>92</xdr:row>
      <xdr:rowOff>161925</xdr:rowOff>
    </xdr:from>
    <xdr:to>
      <xdr:col>15</xdr:col>
      <xdr:colOff>581025</xdr:colOff>
      <xdr:row>110</xdr:row>
      <xdr:rowOff>133350</xdr:rowOff>
    </xdr:to>
    <xdr:graphicFrame macro="">
      <xdr:nvGraphicFramePr>
        <xdr:cNvPr id="60428" name="Graf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0</xdr:col>
      <xdr:colOff>47625</xdr:colOff>
      <xdr:row>111</xdr:row>
      <xdr:rowOff>28575</xdr:rowOff>
    </xdr:from>
    <xdr:to>
      <xdr:col>7</xdr:col>
      <xdr:colOff>533400</xdr:colOff>
      <xdr:row>129</xdr:row>
      <xdr:rowOff>0</xdr:rowOff>
    </xdr:to>
    <xdr:graphicFrame macro="">
      <xdr:nvGraphicFramePr>
        <xdr:cNvPr id="60429" name="Graf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8</xdr:col>
      <xdr:colOff>95250</xdr:colOff>
      <xdr:row>111</xdr:row>
      <xdr:rowOff>28575</xdr:rowOff>
    </xdr:from>
    <xdr:to>
      <xdr:col>15</xdr:col>
      <xdr:colOff>581025</xdr:colOff>
      <xdr:row>129</xdr:row>
      <xdr:rowOff>9525</xdr:rowOff>
    </xdr:to>
    <xdr:graphicFrame macro="">
      <xdr:nvGraphicFramePr>
        <xdr:cNvPr id="60430" name="Graf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0</xdr:col>
      <xdr:colOff>38100</xdr:colOff>
      <xdr:row>129</xdr:row>
      <xdr:rowOff>152400</xdr:rowOff>
    </xdr:from>
    <xdr:to>
      <xdr:col>7</xdr:col>
      <xdr:colOff>533400</xdr:colOff>
      <xdr:row>147</xdr:row>
      <xdr:rowOff>123825</xdr:rowOff>
    </xdr:to>
    <xdr:graphicFrame macro="">
      <xdr:nvGraphicFramePr>
        <xdr:cNvPr id="60431" name="Graf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8</xdr:col>
      <xdr:colOff>104775</xdr:colOff>
      <xdr:row>129</xdr:row>
      <xdr:rowOff>152400</xdr:rowOff>
    </xdr:from>
    <xdr:to>
      <xdr:col>15</xdr:col>
      <xdr:colOff>590550</xdr:colOff>
      <xdr:row>147</xdr:row>
      <xdr:rowOff>123825</xdr:rowOff>
    </xdr:to>
    <xdr:graphicFrame macro="">
      <xdr:nvGraphicFramePr>
        <xdr:cNvPr id="60432" name="Graf 1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16</xdr:col>
      <xdr:colOff>66675</xdr:colOff>
      <xdr:row>0</xdr:row>
      <xdr:rowOff>38100</xdr:rowOff>
    </xdr:from>
    <xdr:to>
      <xdr:col>23</xdr:col>
      <xdr:colOff>542925</xdr:colOff>
      <xdr:row>18</xdr:row>
      <xdr:rowOff>9525</xdr:rowOff>
    </xdr:to>
    <xdr:graphicFrame macro="">
      <xdr:nvGraphicFramePr>
        <xdr:cNvPr id="60433" name="Graf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24</xdr:col>
      <xdr:colOff>95250</xdr:colOff>
      <xdr:row>0</xdr:row>
      <xdr:rowOff>47625</xdr:rowOff>
    </xdr:from>
    <xdr:to>
      <xdr:col>31</xdr:col>
      <xdr:colOff>571500</xdr:colOff>
      <xdr:row>18</xdr:row>
      <xdr:rowOff>19050</xdr:rowOff>
    </xdr:to>
    <xdr:graphicFrame macro="">
      <xdr:nvGraphicFramePr>
        <xdr:cNvPr id="60434" name="Graf 1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16</xdr:col>
      <xdr:colOff>66675</xdr:colOff>
      <xdr:row>18</xdr:row>
      <xdr:rowOff>142875</xdr:rowOff>
    </xdr:from>
    <xdr:to>
      <xdr:col>23</xdr:col>
      <xdr:colOff>542925</xdr:colOff>
      <xdr:row>36</xdr:row>
      <xdr:rowOff>114300</xdr:rowOff>
    </xdr:to>
    <xdr:graphicFrame macro="">
      <xdr:nvGraphicFramePr>
        <xdr:cNvPr id="60435" name="Graf 1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24</xdr:col>
      <xdr:colOff>95250</xdr:colOff>
      <xdr:row>18</xdr:row>
      <xdr:rowOff>152400</xdr:rowOff>
    </xdr:from>
    <xdr:to>
      <xdr:col>31</xdr:col>
      <xdr:colOff>571500</xdr:colOff>
      <xdr:row>36</xdr:row>
      <xdr:rowOff>123825</xdr:rowOff>
    </xdr:to>
    <xdr:graphicFrame macro="">
      <xdr:nvGraphicFramePr>
        <xdr:cNvPr id="60436" name="Graf 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16</xdr:col>
      <xdr:colOff>38100</xdr:colOff>
      <xdr:row>37</xdr:row>
      <xdr:rowOff>57150</xdr:rowOff>
    </xdr:from>
    <xdr:to>
      <xdr:col>23</xdr:col>
      <xdr:colOff>514350</xdr:colOff>
      <xdr:row>55</xdr:row>
      <xdr:rowOff>28575</xdr:rowOff>
    </xdr:to>
    <xdr:graphicFrame macro="">
      <xdr:nvGraphicFramePr>
        <xdr:cNvPr id="60437" name="Graf 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24</xdr:col>
      <xdr:colOff>95250</xdr:colOff>
      <xdr:row>37</xdr:row>
      <xdr:rowOff>57150</xdr:rowOff>
    </xdr:from>
    <xdr:to>
      <xdr:col>31</xdr:col>
      <xdr:colOff>571500</xdr:colOff>
      <xdr:row>55</xdr:row>
      <xdr:rowOff>28575</xdr:rowOff>
    </xdr:to>
    <xdr:graphicFrame macro="">
      <xdr:nvGraphicFramePr>
        <xdr:cNvPr id="60438" name="Graf 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16</xdr:col>
      <xdr:colOff>47625</xdr:colOff>
      <xdr:row>55</xdr:row>
      <xdr:rowOff>161925</xdr:rowOff>
    </xdr:from>
    <xdr:to>
      <xdr:col>23</xdr:col>
      <xdr:colOff>523875</xdr:colOff>
      <xdr:row>73</xdr:row>
      <xdr:rowOff>133350</xdr:rowOff>
    </xdr:to>
    <xdr:graphicFrame macro="">
      <xdr:nvGraphicFramePr>
        <xdr:cNvPr id="60439" name="Graf 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24</xdr:col>
      <xdr:colOff>114300</xdr:colOff>
      <xdr:row>55</xdr:row>
      <xdr:rowOff>152400</xdr:rowOff>
    </xdr:from>
    <xdr:to>
      <xdr:col>31</xdr:col>
      <xdr:colOff>590550</xdr:colOff>
      <xdr:row>73</xdr:row>
      <xdr:rowOff>123825</xdr:rowOff>
    </xdr:to>
    <xdr:graphicFrame macro="">
      <xdr:nvGraphicFramePr>
        <xdr:cNvPr id="60440" name="Graf 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16</xdr:col>
      <xdr:colOff>38100</xdr:colOff>
      <xdr:row>74</xdr:row>
      <xdr:rowOff>38100</xdr:rowOff>
    </xdr:from>
    <xdr:to>
      <xdr:col>23</xdr:col>
      <xdr:colOff>514350</xdr:colOff>
      <xdr:row>92</xdr:row>
      <xdr:rowOff>9525</xdr:rowOff>
    </xdr:to>
    <xdr:graphicFrame macro="">
      <xdr:nvGraphicFramePr>
        <xdr:cNvPr id="60441" name="Graf 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twoCellAnchor>
    <xdr:from>
      <xdr:col>24</xdr:col>
      <xdr:colOff>104775</xdr:colOff>
      <xdr:row>74</xdr:row>
      <xdr:rowOff>47625</xdr:rowOff>
    </xdr:from>
    <xdr:to>
      <xdr:col>31</xdr:col>
      <xdr:colOff>581025</xdr:colOff>
      <xdr:row>92</xdr:row>
      <xdr:rowOff>19050</xdr:rowOff>
    </xdr:to>
    <xdr:graphicFrame macro="">
      <xdr:nvGraphicFramePr>
        <xdr:cNvPr id="60442" name="Graf 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6"/>
        </a:graphicData>
      </a:graphic>
    </xdr:graphicFrame>
    <xdr:clientData/>
  </xdr:twoCellAnchor>
  <xdr:twoCellAnchor>
    <xdr:from>
      <xdr:col>16</xdr:col>
      <xdr:colOff>38100</xdr:colOff>
      <xdr:row>92</xdr:row>
      <xdr:rowOff>161925</xdr:rowOff>
    </xdr:from>
    <xdr:to>
      <xdr:col>23</xdr:col>
      <xdr:colOff>514350</xdr:colOff>
      <xdr:row>110</xdr:row>
      <xdr:rowOff>133350</xdr:rowOff>
    </xdr:to>
    <xdr:graphicFrame macro="">
      <xdr:nvGraphicFramePr>
        <xdr:cNvPr id="60443" name="Graf 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7"/>
        </a:graphicData>
      </a:graphic>
    </xdr:graphicFrame>
    <xdr:clientData/>
  </xdr:twoCellAnchor>
  <xdr:twoCellAnchor>
    <xdr:from>
      <xdr:col>24</xdr:col>
      <xdr:colOff>104775</xdr:colOff>
      <xdr:row>92</xdr:row>
      <xdr:rowOff>161925</xdr:rowOff>
    </xdr:from>
    <xdr:to>
      <xdr:col>31</xdr:col>
      <xdr:colOff>581025</xdr:colOff>
      <xdr:row>110</xdr:row>
      <xdr:rowOff>133350</xdr:rowOff>
    </xdr:to>
    <xdr:graphicFrame macro="">
      <xdr:nvGraphicFramePr>
        <xdr:cNvPr id="60444" name="Graf 2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8"/>
        </a:graphicData>
      </a:graphic>
    </xdr:graphicFrame>
    <xdr:clientData/>
  </xdr:twoCellAnchor>
  <xdr:twoCellAnchor>
    <xdr:from>
      <xdr:col>16</xdr:col>
      <xdr:colOff>47625</xdr:colOff>
      <xdr:row>111</xdr:row>
      <xdr:rowOff>47625</xdr:rowOff>
    </xdr:from>
    <xdr:to>
      <xdr:col>23</xdr:col>
      <xdr:colOff>523875</xdr:colOff>
      <xdr:row>129</xdr:row>
      <xdr:rowOff>19050</xdr:rowOff>
    </xdr:to>
    <xdr:graphicFrame macro="">
      <xdr:nvGraphicFramePr>
        <xdr:cNvPr id="60445" name="Graf 2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9"/>
        </a:graphicData>
      </a:graphic>
    </xdr:graphicFrame>
    <xdr:clientData/>
  </xdr:twoCellAnchor>
  <xdr:twoCellAnchor>
    <xdr:from>
      <xdr:col>24</xdr:col>
      <xdr:colOff>95250</xdr:colOff>
      <xdr:row>111</xdr:row>
      <xdr:rowOff>57150</xdr:rowOff>
    </xdr:from>
    <xdr:to>
      <xdr:col>31</xdr:col>
      <xdr:colOff>571500</xdr:colOff>
      <xdr:row>129</xdr:row>
      <xdr:rowOff>28575</xdr:rowOff>
    </xdr:to>
    <xdr:graphicFrame macro="">
      <xdr:nvGraphicFramePr>
        <xdr:cNvPr id="60446" name="Graf 3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0"/>
        </a:graphicData>
      </a:graphic>
    </xdr:graphicFrame>
    <xdr:clientData/>
  </xdr:twoCellAnchor>
  <xdr:twoCellAnchor>
    <xdr:from>
      <xdr:col>16</xdr:col>
      <xdr:colOff>57150</xdr:colOff>
      <xdr:row>129</xdr:row>
      <xdr:rowOff>152400</xdr:rowOff>
    </xdr:from>
    <xdr:to>
      <xdr:col>23</xdr:col>
      <xdr:colOff>533400</xdr:colOff>
      <xdr:row>147</xdr:row>
      <xdr:rowOff>133350</xdr:rowOff>
    </xdr:to>
    <xdr:graphicFrame macro="">
      <xdr:nvGraphicFramePr>
        <xdr:cNvPr id="60447" name="Graf 3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5</xdr:col>
      <xdr:colOff>542925</xdr:colOff>
      <xdr:row>4</xdr:row>
      <xdr:rowOff>76200</xdr:rowOff>
    </xdr:from>
    <xdr:to>
      <xdr:col>9</xdr:col>
      <xdr:colOff>57150</xdr:colOff>
      <xdr:row>9</xdr:row>
      <xdr:rowOff>114300</xdr:rowOff>
    </xdr:to>
    <xdr:pic>
      <xdr:nvPicPr>
        <xdr:cNvPr id="94209" name="Obrázek 1" descr="MAP II logo kopr"/>
        <xdr:cNvPicPr>
          <a:picLocks noChangeAspect="1" noChangeArrowheads="1"/>
        </xdr:cNvPicPr>
      </xdr:nvPicPr>
      <xdr:blipFill>
        <a:blip xmlns:r="http://schemas.openxmlformats.org/officeDocument/2006/relationships" r:embed="rId1" cstate="print"/>
        <a:srcRect/>
        <a:stretch>
          <a:fillRect/>
        </a:stretch>
      </xdr:blipFill>
      <xdr:spPr bwMode="auto">
        <a:xfrm>
          <a:off x="3495675" y="723900"/>
          <a:ext cx="1876425" cy="847725"/>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8</xdr:col>
      <xdr:colOff>66675</xdr:colOff>
      <xdr:row>0</xdr:row>
      <xdr:rowOff>28575</xdr:rowOff>
    </xdr:from>
    <xdr:to>
      <xdr:col>15</xdr:col>
      <xdr:colOff>600075</xdr:colOff>
      <xdr:row>18</xdr:row>
      <xdr:rowOff>38100</xdr:rowOff>
    </xdr:to>
    <xdr:graphicFrame macro="">
      <xdr:nvGraphicFramePr>
        <xdr:cNvPr id="95233" name="Graf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57150</xdr:colOff>
      <xdr:row>0</xdr:row>
      <xdr:rowOff>28575</xdr:rowOff>
    </xdr:from>
    <xdr:to>
      <xdr:col>7</xdr:col>
      <xdr:colOff>590550</xdr:colOff>
      <xdr:row>18</xdr:row>
      <xdr:rowOff>38100</xdr:rowOff>
    </xdr:to>
    <xdr:graphicFrame macro="">
      <xdr:nvGraphicFramePr>
        <xdr:cNvPr id="95234" name="Graf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47625</xdr:colOff>
      <xdr:row>18</xdr:row>
      <xdr:rowOff>123825</xdr:rowOff>
    </xdr:from>
    <xdr:to>
      <xdr:col>7</xdr:col>
      <xdr:colOff>581025</xdr:colOff>
      <xdr:row>36</xdr:row>
      <xdr:rowOff>133350</xdr:rowOff>
    </xdr:to>
    <xdr:graphicFrame macro="">
      <xdr:nvGraphicFramePr>
        <xdr:cNvPr id="95235" name="Graf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8</xdr:col>
      <xdr:colOff>47625</xdr:colOff>
      <xdr:row>18</xdr:row>
      <xdr:rowOff>123825</xdr:rowOff>
    </xdr:from>
    <xdr:to>
      <xdr:col>15</xdr:col>
      <xdr:colOff>581025</xdr:colOff>
      <xdr:row>36</xdr:row>
      <xdr:rowOff>133350</xdr:rowOff>
    </xdr:to>
    <xdr:graphicFrame macro="">
      <xdr:nvGraphicFramePr>
        <xdr:cNvPr id="95236" name="Graf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8</xdr:col>
      <xdr:colOff>57150</xdr:colOff>
      <xdr:row>37</xdr:row>
      <xdr:rowOff>38100</xdr:rowOff>
    </xdr:from>
    <xdr:to>
      <xdr:col>15</xdr:col>
      <xdr:colOff>590550</xdr:colOff>
      <xdr:row>55</xdr:row>
      <xdr:rowOff>57150</xdr:rowOff>
    </xdr:to>
    <xdr:graphicFrame macro="">
      <xdr:nvGraphicFramePr>
        <xdr:cNvPr id="95237" name="Graf 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38100</xdr:colOff>
      <xdr:row>37</xdr:row>
      <xdr:rowOff>38100</xdr:rowOff>
    </xdr:from>
    <xdr:to>
      <xdr:col>7</xdr:col>
      <xdr:colOff>571500</xdr:colOff>
      <xdr:row>55</xdr:row>
      <xdr:rowOff>47625</xdr:rowOff>
    </xdr:to>
    <xdr:graphicFrame macro="">
      <xdr:nvGraphicFramePr>
        <xdr:cNvPr id="95238" name="Graf 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38100</xdr:colOff>
      <xdr:row>55</xdr:row>
      <xdr:rowOff>104775</xdr:rowOff>
    </xdr:from>
    <xdr:to>
      <xdr:col>7</xdr:col>
      <xdr:colOff>571500</xdr:colOff>
      <xdr:row>73</xdr:row>
      <xdr:rowOff>114300</xdr:rowOff>
    </xdr:to>
    <xdr:graphicFrame macro="">
      <xdr:nvGraphicFramePr>
        <xdr:cNvPr id="95239" name="Graf 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8</xdr:col>
      <xdr:colOff>57150</xdr:colOff>
      <xdr:row>55</xdr:row>
      <xdr:rowOff>114300</xdr:rowOff>
    </xdr:from>
    <xdr:to>
      <xdr:col>15</xdr:col>
      <xdr:colOff>590550</xdr:colOff>
      <xdr:row>73</xdr:row>
      <xdr:rowOff>123825</xdr:rowOff>
    </xdr:to>
    <xdr:graphicFrame macro="">
      <xdr:nvGraphicFramePr>
        <xdr:cNvPr id="95240" name="Graf 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8</xdr:col>
      <xdr:colOff>76200</xdr:colOff>
      <xdr:row>74</xdr:row>
      <xdr:rowOff>38100</xdr:rowOff>
    </xdr:from>
    <xdr:to>
      <xdr:col>15</xdr:col>
      <xdr:colOff>609600</xdr:colOff>
      <xdr:row>92</xdr:row>
      <xdr:rowOff>57150</xdr:rowOff>
    </xdr:to>
    <xdr:graphicFrame macro="">
      <xdr:nvGraphicFramePr>
        <xdr:cNvPr id="95241" name="Graf 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0</xdr:col>
      <xdr:colOff>38100</xdr:colOff>
      <xdr:row>74</xdr:row>
      <xdr:rowOff>38100</xdr:rowOff>
    </xdr:from>
    <xdr:to>
      <xdr:col>7</xdr:col>
      <xdr:colOff>571500</xdr:colOff>
      <xdr:row>92</xdr:row>
      <xdr:rowOff>57150</xdr:rowOff>
    </xdr:to>
    <xdr:graphicFrame macro="">
      <xdr:nvGraphicFramePr>
        <xdr:cNvPr id="95242" name="Graf 2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28575</xdr:colOff>
      <xdr:row>92</xdr:row>
      <xdr:rowOff>133350</xdr:rowOff>
    </xdr:from>
    <xdr:to>
      <xdr:col>7</xdr:col>
      <xdr:colOff>561975</xdr:colOff>
      <xdr:row>110</xdr:row>
      <xdr:rowOff>142875</xdr:rowOff>
    </xdr:to>
    <xdr:graphicFrame macro="">
      <xdr:nvGraphicFramePr>
        <xdr:cNvPr id="95243" name="Graf 2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8</xdr:col>
      <xdr:colOff>76200</xdr:colOff>
      <xdr:row>92</xdr:row>
      <xdr:rowOff>123825</xdr:rowOff>
    </xdr:from>
    <xdr:to>
      <xdr:col>15</xdr:col>
      <xdr:colOff>609600</xdr:colOff>
      <xdr:row>110</xdr:row>
      <xdr:rowOff>133350</xdr:rowOff>
    </xdr:to>
    <xdr:graphicFrame macro="">
      <xdr:nvGraphicFramePr>
        <xdr:cNvPr id="95244" name="Graf 3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24</xdr:col>
      <xdr:colOff>57150</xdr:colOff>
      <xdr:row>0</xdr:row>
      <xdr:rowOff>38100</xdr:rowOff>
    </xdr:from>
    <xdr:to>
      <xdr:col>32</xdr:col>
      <xdr:colOff>0</xdr:colOff>
      <xdr:row>18</xdr:row>
      <xdr:rowOff>47625</xdr:rowOff>
    </xdr:to>
    <xdr:graphicFrame macro="">
      <xdr:nvGraphicFramePr>
        <xdr:cNvPr id="95245" name="Graf 3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16</xdr:col>
      <xdr:colOff>47625</xdr:colOff>
      <xdr:row>0</xdr:row>
      <xdr:rowOff>38100</xdr:rowOff>
    </xdr:from>
    <xdr:to>
      <xdr:col>23</xdr:col>
      <xdr:colOff>590550</xdr:colOff>
      <xdr:row>18</xdr:row>
      <xdr:rowOff>47625</xdr:rowOff>
    </xdr:to>
    <xdr:graphicFrame macro="">
      <xdr:nvGraphicFramePr>
        <xdr:cNvPr id="95246" name="Graf 3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16</xdr:col>
      <xdr:colOff>47625</xdr:colOff>
      <xdr:row>18</xdr:row>
      <xdr:rowOff>104775</xdr:rowOff>
    </xdr:from>
    <xdr:to>
      <xdr:col>23</xdr:col>
      <xdr:colOff>590550</xdr:colOff>
      <xdr:row>36</xdr:row>
      <xdr:rowOff>114300</xdr:rowOff>
    </xdr:to>
    <xdr:graphicFrame macro="">
      <xdr:nvGraphicFramePr>
        <xdr:cNvPr id="95247" name="Graf 3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24</xdr:col>
      <xdr:colOff>47625</xdr:colOff>
      <xdr:row>18</xdr:row>
      <xdr:rowOff>95250</xdr:rowOff>
    </xdr:from>
    <xdr:to>
      <xdr:col>31</xdr:col>
      <xdr:colOff>581025</xdr:colOff>
      <xdr:row>36</xdr:row>
      <xdr:rowOff>104775</xdr:rowOff>
    </xdr:to>
    <xdr:graphicFrame macro="">
      <xdr:nvGraphicFramePr>
        <xdr:cNvPr id="95248" name="Graf 3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24</xdr:col>
      <xdr:colOff>66675</xdr:colOff>
      <xdr:row>37</xdr:row>
      <xdr:rowOff>57150</xdr:rowOff>
    </xdr:from>
    <xdr:to>
      <xdr:col>31</xdr:col>
      <xdr:colOff>600075</xdr:colOff>
      <xdr:row>55</xdr:row>
      <xdr:rowOff>66675</xdr:rowOff>
    </xdr:to>
    <xdr:graphicFrame macro="">
      <xdr:nvGraphicFramePr>
        <xdr:cNvPr id="95249" name="Graf 3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16</xdr:col>
      <xdr:colOff>38100</xdr:colOff>
      <xdr:row>37</xdr:row>
      <xdr:rowOff>47625</xdr:rowOff>
    </xdr:from>
    <xdr:to>
      <xdr:col>23</xdr:col>
      <xdr:colOff>571500</xdr:colOff>
      <xdr:row>55</xdr:row>
      <xdr:rowOff>66675</xdr:rowOff>
    </xdr:to>
    <xdr:graphicFrame macro="">
      <xdr:nvGraphicFramePr>
        <xdr:cNvPr id="95250" name="Graf 3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16</xdr:col>
      <xdr:colOff>38100</xdr:colOff>
      <xdr:row>55</xdr:row>
      <xdr:rowOff>123825</xdr:rowOff>
    </xdr:from>
    <xdr:to>
      <xdr:col>23</xdr:col>
      <xdr:colOff>571500</xdr:colOff>
      <xdr:row>73</xdr:row>
      <xdr:rowOff>133350</xdr:rowOff>
    </xdr:to>
    <xdr:graphicFrame macro="">
      <xdr:nvGraphicFramePr>
        <xdr:cNvPr id="95251" name="Graf 3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24</xdr:col>
      <xdr:colOff>66675</xdr:colOff>
      <xdr:row>55</xdr:row>
      <xdr:rowOff>123825</xdr:rowOff>
    </xdr:from>
    <xdr:to>
      <xdr:col>31</xdr:col>
      <xdr:colOff>600075</xdr:colOff>
      <xdr:row>73</xdr:row>
      <xdr:rowOff>133350</xdr:rowOff>
    </xdr:to>
    <xdr:graphicFrame macro="">
      <xdr:nvGraphicFramePr>
        <xdr:cNvPr id="95252" name="Graf 3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24</xdr:col>
      <xdr:colOff>57150</xdr:colOff>
      <xdr:row>74</xdr:row>
      <xdr:rowOff>38100</xdr:rowOff>
    </xdr:from>
    <xdr:to>
      <xdr:col>32</xdr:col>
      <xdr:colOff>0</xdr:colOff>
      <xdr:row>92</xdr:row>
      <xdr:rowOff>57150</xdr:rowOff>
    </xdr:to>
    <xdr:graphicFrame macro="">
      <xdr:nvGraphicFramePr>
        <xdr:cNvPr id="95253" name="Graf 3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16</xdr:col>
      <xdr:colOff>38100</xdr:colOff>
      <xdr:row>74</xdr:row>
      <xdr:rowOff>38100</xdr:rowOff>
    </xdr:from>
    <xdr:to>
      <xdr:col>23</xdr:col>
      <xdr:colOff>571500</xdr:colOff>
      <xdr:row>92</xdr:row>
      <xdr:rowOff>47625</xdr:rowOff>
    </xdr:to>
    <xdr:graphicFrame macro="">
      <xdr:nvGraphicFramePr>
        <xdr:cNvPr id="95254" name="Graf 4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wsDr>
</file>

<file path=xl/tables/table1.xml><?xml version="1.0" encoding="utf-8"?>
<table xmlns="http://schemas.openxmlformats.org/spreadsheetml/2006/main" id="1" name="Tabulka1" displayName="Tabulka1" ref="A1:AX54" totalsRowShown="0" headerRowDxfId="636" dataDxfId="634" headerRowBorderDxfId="635" headerRowCellStyle="Normální 3" dataCellStyle="Normální 3">
  <autoFilter ref="A1:AX54"/>
  <tableColumns count="50">
    <tableColumn id="1" name="Časová značka" dataDxfId="633" dataCellStyle="Normální 3"/>
    <tableColumn id="2" name="Vyberte základní školu, kterou Vaše dítě navštěvuje..." dataDxfId="632" dataCellStyle="Normální 3"/>
    <tableColumn id="3" name="Mé dítě navštěvuje" dataDxfId="631" dataCellStyle="Normální 3"/>
    <tableColumn id="4" name="Atmosféru školy vnímám [Vyberte jednu možnost]" dataDxfId="630" dataCellStyle="Normální 3"/>
    <tableColumn id="5" name="Naše ZŠ používá prvky moderní výuky, případně alternativních metod výuky (skupinové vyučování, problémové vyučování, Hejného matematika, praktické vyučování, RWCT (metody čtením a psaním ke kritickému myšlení), výuka jazyků CLIL, metoda čtení Sfumato…" dataDxfId="629" dataCellStyle="Normální 3"/>
    <tableColumn id="6" name="Pokud jste v předchozí otázce zvolili &quot;Ano&quot;, uveďte jaké" dataDxfId="628" dataCellStyle="Normální 3"/>
    <tableColumn id="7" name="Naše ZŠ pracuje s nadanými dětmi [Vyberte jednu možnost]" dataDxfId="627" dataCellStyle="Normální 3"/>
    <tableColumn id="8" name="Využívám  této možnosti  - práce s nadanými dětmi" dataDxfId="626" dataCellStyle="Normální 3"/>
    <tableColumn id="9" name="Pokud ano, uveďte proč" dataDxfId="625" dataCellStyle="Normální 3"/>
    <tableColumn id="10" name="Pokud ne, uveďte proč" dataDxfId="624" dataCellStyle="Normální 3"/>
    <tableColumn id="11" name="Domácí přípravu dítěte do školy hodnotím jako  [Vyberte jednu možnost]" dataDxfId="623" dataCellStyle="Normální 3"/>
    <tableColumn id="12" name="Vztah třídního učitele k žákům ve třídě hodnotím, jako" dataDxfId="622" dataCellStyle="Normální 3"/>
    <tableColumn id="13" name="Pomoc, kterou poskytují učitelé mému dítěti, když má problémy, hodnotím jako [Vyberte jednu možnost]" dataDxfId="621" dataCellStyle="Normální 3"/>
    <tableColumn id="14" name="Pokud jste využili pomoci poskytované učiteli, uveďte proč. Pokud Vám k využití pomoci něco bránilo, uveďte důvod" dataDxfId="620" dataCellStyle="Normální 3"/>
    <tableColumn id="15" name="V naší ZŠ využívám výchovné poradenství" dataDxfId="619" dataCellStyle="Normální 3"/>
    <tableColumn id="16" name="Přivítal/a bych pomoc a rady speciálního pedagoga v naší ZŠ. Uveďte Ano/Ne a důvod" dataDxfId="618" dataCellStyle="Normální 3"/>
    <tableColumn id="17" name="Mé dítě má speciální vzdělávací potřeby (např. rizikový vývoj řeči, poruchy pozornosti, problémové chování, zdravotní omezení, jiný)" dataDxfId="617" dataCellStyle="Normální 3"/>
    <tableColumn id="18" name="Pokud Vaše dítě má speciální vzdělávací potřeby a nejste spokojeni s prací ZŠ v této oblasti, uveďte, jaké změny byste přivítali" dataDxfId="616" dataCellStyle="Normální 3"/>
    <tableColumn id="19" name="Znám náplň a práci školní družiny či školního klubu" dataDxfId="615" dataCellStyle="Normální 3"/>
    <tableColumn id="20" name="Jsem spokojen/a s provozem školní družiny či školního klubu" dataDxfId="614" dataCellStyle="Normální 3"/>
    <tableColumn id="21" name="Práci školní družiny či školního klubu hodnotím jako" dataDxfId="613" dataCellStyle="Normální 3"/>
    <tableColumn id="22" name="Naše ZŠ  reaguje na požadavky a připomínky rodičů" dataDxfId="612" dataCellStyle="Normální 3"/>
    <tableColumn id="23" name="Vyhovuje mi stávající informační systém ZŠ (webové stránky školy, el. žákovská knížka…)" dataDxfId="611" dataCellStyle="Normální 3"/>
    <tableColumn id="24" name="Vaše návrhy pro zlepšení stávajícího informačního systému ZŠ" dataDxfId="610" dataCellStyle="Normální 3"/>
    <tableColumn id="25" name="Přístup a jednání pedagogů hodnotím jako [Vyberte jednu možnost]" dataDxfId="609" dataCellStyle="Normální 3"/>
    <tableColumn id="26" name="Přístup a jednání provozních zaměstnanců hodnotím jako [Vyberte jednu možnost]" dataDxfId="608" dataCellStyle="Normální 3"/>
    <tableColumn id="27" name="S možnostmi komunikace s ředitelem nebo jeho zástupcem (s vedením ZŠ) jsem..." dataDxfId="607" dataCellStyle="Normální 3"/>
    <tableColumn id="28" name="Se zaměřením ZŠ, její vizí a rozvojem jsem seznámen/a [Vyberte jednu možnost]" dataDxfId="606" dataCellStyle="Normální 3"/>
    <tableColumn id="29" name="ZŠ pro mé dítě jsem vybíral/a..." dataDxfId="605" dataCellStyle="Normální 3"/>
    <tableColumn id="30" name="Uveďte jiný důvod výběru ZŠ" dataDxfId="604" dataCellStyle="Normální 3"/>
    <tableColumn id="31" name="Vaše náměty pro zlepšení komunikace rodičů se ZŠ" dataDxfId="603" dataCellStyle="Normální 3"/>
    <tableColumn id="32" name="Jednání pedagogů s rodiči při informačních schůzkách vnímám [Vyberte jednu možnost]" dataDxfId="602" dataCellStyle="Normální 3"/>
    <tableColumn id="33" name="V naší ZŠ pozoruji  projevy šikany či agresivity [Vyberte jednu možnost]" dataDxfId="601" dataCellStyle="Normální 3"/>
    <tableColumn id="34" name="Naše ZŠ řeší agresivní projevy dětí [Vyberte jednu možnost]" dataDxfId="600" dataCellStyle="Normální 3"/>
    <tableColumn id="35" name="Dle mého názoru se ZŠ dostatečně věnuje prevenci rizikových projevů chování [Vyberte jednu možnost]" dataDxfId="599" dataCellStyle="Normální 3"/>
    <tableColumn id="36" name="Naše ZŠ rozvíjí dovednosti k bezpečnému chování dětí (např. dopravní výchova, chování na internetu, apod.) [Vyberte jednu možnost]" dataDxfId="598" dataCellStyle="Normální 3"/>
    <tableColumn id="37" name="V případě podezření na šikanu, záškoláctví či jiné sociálně patologické jevy se mohu s důvěrou obrátit na vedení ZŠ" dataDxfId="597" dataCellStyle="Normální 3"/>
    <tableColumn id="38" name="Jak byste vylepšili systém preventivních programů a aktivit ZŠ?" dataDxfId="596" dataCellStyle="Normální 3"/>
    <tableColumn id="39" name="Jste spokojen/a s nabídkou a kvalitou mimoškolních aktivit pro děti, které  ZŠ  nabízí v rámci školní družiny či klubu [Vyberte jednu možnost]" dataDxfId="595" dataCellStyle="Normální 3"/>
    <tableColumn id="40" name="ZŠ je schopna pomoct mému dítěti řešit problémy, se kterými se setkalo, např. jeho studijní výsledky, navazování kontaktů se spolužáky, apod [Vyberte jednu možnost]" dataDxfId="594" dataCellStyle="Normální 3"/>
    <tableColumn id="41" name="Z mimoškolních akcí, aktivit a soutěží  ZŠ  bych chtěl/a vyzdvihnout" dataDxfId="593" dataCellStyle="Normální 3"/>
    <tableColumn id="42" name="Do mimoškolních aktivit ZŠ bych přidal/a" dataDxfId="592" dataCellStyle="Normální 3"/>
    <tableColumn id="43" name="Na naší ZŠ si vážím/oceňuji" dataDxfId="591" dataCellStyle="Normální 3"/>
    <tableColumn id="44" name="Pro zlepšení chodu a provozu ZŠ navrhuji" dataDxfId="590" dataCellStyle="Normální 3"/>
    <tableColumn id="45" name="Obědy ve školní jídelně mému dítěti chutnají " dataDxfId="589" dataCellStyle="Normální 3"/>
    <tableColumn id="46" name="Přivítal/a bych možnost zakoupení zdravé svačinky v ZŠ, např. ve školním bufetu" dataDxfId="588" dataCellStyle="Normální 3"/>
    <tableColumn id="47" name="Pokud má Vaše dítě dietetická opatření stanovená lékařem, uveďte, jak se k tomu školní jídelna staví" dataDxfId="587" dataCellStyle="Normální 3"/>
    <tableColumn id="48" name="Uveďte stručně, jaký typ diety Vaše dítě potřebuje" dataDxfId="586" dataCellStyle="Normální 3"/>
    <tableColumn id="49" name="Komunikaci se školní jídelnou při objednávání, rušení, placení obědů hodnotím jako [Vyberte jednu možnost]" dataDxfId="585" dataCellStyle="Normální 3"/>
    <tableColumn id="50" name="ZŠ je přístupná komunikaci o stravovacích potřebách mého dítěte" dataDxfId="584" dataCellStyle="Normální 3"/>
  </tableColumns>
  <tableStyleInfo name="TableStyleLight1" showFirstColumn="0" showLastColumn="0" showRowStripes="1" showColumnStripes="0"/>
</table>
</file>

<file path=xl/tables/table10.xml><?xml version="1.0" encoding="utf-8"?>
<table xmlns="http://schemas.openxmlformats.org/spreadsheetml/2006/main" id="8" name="Tabulka1313" displayName="Tabulka1313" ref="A18:AI49" totalsRowShown="0" headerRowDxfId="217" headerRowBorderDxfId="216" headerRowCellStyle="Normální 2">
  <autoFilter ref="A18:AI49"/>
  <tableColumns count="35">
    <tableColumn id="1" name="Timestamp" dataDxfId="215" dataCellStyle="Normální 2"/>
    <tableColumn id="2" name="Vyberte jednu možnost" dataDxfId="214" dataCellStyle="Normální 2"/>
    <tableColumn id="3" name="Atmosféra v naší MŠ je [Vyberte jednu možnost:]" dataDxfId="213" dataCellStyle="Normální 2"/>
    <tableColumn id="4" name="Jsem dostatečně informován ze strany pedagogů, jak se mé dítě v MŠ chová a projevuje [Vyberte jednu možnost]" dataDxfId="212" dataCellStyle="Normální 2"/>
    <tableColumn id="5" name="Vztah pedagogů k dětem je v naší MŠ [Vyberte jednu možnost]" dataDxfId="211" dataCellStyle="Normální 2"/>
    <tableColumn id="6" name="Vztah provozních zaměstnanců (školnice, kuchařky, uklízečky, apod.)k dětem je v naší MŠ [Vyberte jednu možnost]" dataDxfId="210" dataCellStyle="Normální 2"/>
    <tableColumn id="7" name="Naše MŠ používá moderní prvky ve výuce (např. Hejného matematika pro předškoláky, Montessori pedagogika, skupinové vyučování, Začít spolu, adaptační program, Zdravá školka) [Vyberte jednu možnost]" dataDxfId="209" dataCellStyle="Normální 2"/>
    <tableColumn id="8" name="Jako rodič se mohu účastnit vzdělávání ve třídě MŠ [Vyberte jednu možnost]" dataDxfId="208" dataCellStyle="Normální 2"/>
    <tableColumn id="9" name="Pedagog poskytuje pomoc, když má mé dítě nějaký problém [Vyberte jednu možnost]" dataDxfId="207" dataCellStyle="Normální 2"/>
    <tableColumn id="10" name="Mé dítě má speciální vzdělávací potřeby (např. rizikový vývoj řeči, poruchy pozornosti, problémové chování, zdravotní omezení, jiný)" dataDxfId="206" dataCellStyle="Normální 2"/>
    <tableColumn id="11" name="Jaké změny byste případně uvítali v práci pedagogů s Vašim dítětem?"/>
    <tableColumn id="12" name="Naše MŠ pracuje s nadanými dětmi [Vyberte jednu možnost]" dataDxfId="205" dataCellStyle="Normální 2"/>
    <tableColumn id="13" name="Vybíral/a jsem MŠ pro své dítě podle" dataDxfId="204" dataCellStyle="Normální 2"/>
    <tableColumn id="14" name="Pokud jste vybírali školu z jiných důvodů, než je spádovost a zaměření školy, můžete uvést jaké důvody to byly?"/>
    <tableColumn id="15" name="Jednání pedagogů se mnou jako rodičem je v denním kontaktu [Vyberte jednu možnost]" dataDxfId="203" dataCellStyle="Normální 2"/>
    <tableColumn id="16" name="Naše MŠ reaguje na požadavky a připomínky rodičů" dataDxfId="202" dataCellStyle="Normální 2"/>
    <tableColumn id="17" name="Vedoucí pracovník v naší MŠ je v komunikaci vstřícný [Vyberte jednu možnost]" dataDxfId="201" dataCellStyle="Normální 2"/>
    <tableColumn id="18" name="Stávající informační systém v MŠ (např. webové stránky školy, facebook, e-mail, nástěnky) vnímám jako [Vyberte jednu možnost]" dataDxfId="200" dataCellStyle="Normální 2"/>
    <tableColumn id="19" name="Jaké změny informačního systému MŠ byste doporučili?" dataDxfId="199" dataCellStyle="Normální 2"/>
    <tableColumn id="20" name="Na naší MŠ si vážím a chtěl/a bych vyzdvihnout" dataDxfId="198" dataCellStyle="Normální 2"/>
    <tableColumn id="21" name="Pro zlepšení chodu a provozu MŠ navrhuji"/>
    <tableColumn id="22" name="Naše MŠ podporuje bezpečné chování dětí (např. pravidla chování ve třídě, na vycházkách, na kulturních akcích, dopravní výchova, apod.) [Vyberte jednu možnost]" dataDxfId="197" dataCellStyle="Normální 2"/>
    <tableColumn id="23" name="V naší MŠ se setkávám s projevy agresivního chování [Vyberte jednu možnost]" dataDxfId="196" dataCellStyle="Normální 2"/>
    <tableColumn id="24" name="Pokud jste se setkali s projevy agresivního chování uveďte prosím v jaké situaci" dataDxfId="195" dataCellStyle="Normální 2"/>
    <tableColumn id="25" name="V případě podezření na šikanu se mohu s důvěrou obrátit na vedení MŠ" dataDxfId="194" dataCellStyle="Normální 2"/>
    <tableColumn id="26" name="S pomůckami a hračkami v naší MŠ jsem spokojen [Vyberte jednu možnost]" dataDxfId="193" dataCellStyle="Normální 2"/>
    <tableColumn id="27" name="Ve vybavení naší MŠ bych jako rodič přivítal/a" dataDxfId="192" dataCellStyle="Normální 2"/>
    <tableColumn id="28" name="S prostředím v naší MŠ jsem spokojen/a (třídy, jídelna, odpočinkový prostor) [Vyberte jednu možnost]" dataDxfId="191" dataCellStyle="Normální 2"/>
    <tableColumn id="29" name="Pro zlepšení prostředí naší MŠ bych jako rodič přivítal/a" dataDxfId="190" dataCellStyle="Normální 2"/>
    <tableColumn id="30" name="Mému dítěti v MŠ podávané jídlo chutná [Vyberte jednu možnost]" dataDxfId="189" dataCellStyle="Normální 2"/>
    <tableColumn id="31" name="Naše MŠ je přístupná komunikaci ke stravovacím návykům a potřebám našeho dítěte" dataDxfId="188" dataCellStyle="Normální 2"/>
    <tableColumn id="32" name="Mé dítě má dietetická opatření stanovená lékařem" dataDxfId="187" dataCellStyle="Normální 2"/>
    <tableColumn id="33" name="Pokud má Vaše dítě dietetická opatření, jak se k tomu staví vedení MŠ?" dataDxfId="186" dataCellStyle="Normální 2"/>
    <tableColumn id="34" name="Mé další návrhy a podněty ke stravování v naší MŠ"/>
    <tableColumn id="35" name="Prostor pro vlastní vyjádření rodiče k jednání pedagogů"/>
  </tableColumns>
  <tableStyleInfo name="TableStyleLight1" showFirstColumn="0" showLastColumn="0" showRowStripes="1" showColumnStripes="0"/>
</table>
</file>

<file path=xl/tables/table11.xml><?xml version="1.0" encoding="utf-8"?>
<table xmlns="http://schemas.openxmlformats.org/spreadsheetml/2006/main" id="9" name="Tabulka14" displayName="Tabulka14" ref="A56:AI98" totalsRowShown="0" headerRowDxfId="185" headerRowBorderDxfId="184">
  <autoFilter ref="A56:AI98"/>
  <tableColumns count="35">
    <tableColumn id="1" name="Timestamp" dataDxfId="183"/>
    <tableColumn id="2" name="Vyberte jednu možnost" dataDxfId="182"/>
    <tableColumn id="3" name="Atmosféra v naší MŠ je [Vyberte jednu možnost:]" dataDxfId="181"/>
    <tableColumn id="4" name="Jsem dostatečně informován ze strany pedagogů, jak se mé dítě v MŠ chová a projevuje [Vyberte jednu možnost]" dataDxfId="180"/>
    <tableColumn id="5" name="Vztah pedagogů k dětem je v naší MŠ [Vyberte jednu možnost]" dataDxfId="179"/>
    <tableColumn id="6" name="Vztah provozních zaměstnanců (školnice, kuchařky, uklízečky, apod.)k dětem je v naší MŠ [Vyberte jednu možnost]" dataDxfId="178"/>
    <tableColumn id="7" name="Naše MŠ používá moderní prvky ve výuce (např. Hejného matematika pro předškoláky, Montessori pedagogika, skupinové vyučování, Začít spolu, adaptační program, Zdravá školka) [Vyberte jednu možnost]" dataDxfId="177"/>
    <tableColumn id="8" name="Jako rodič se mohu účastnit vzdělávání ve třídě MŠ [Vyberte jednu možnost]" dataDxfId="176"/>
    <tableColumn id="9" name="Pedagog poskytuje pomoc, když má mé dítě nějaký problém [Vyberte jednu možnost]" dataDxfId="175"/>
    <tableColumn id="10" name="Mé dítě má speciální vzdělávací potřeby (např. rizikový vývoj řeči, poruchy pozornosti, problémové chování, zdravotní omezení, jiný)" dataDxfId="174"/>
    <tableColumn id="11" name="Jaké změny byste případně uvítali v práci pedagogů s Vašim dítětem?"/>
    <tableColumn id="12" name="Naše MŠ pracuje s nadanými dětmi [Vyberte jednu možnost]" dataDxfId="173"/>
    <tableColumn id="13" name="Vybíral/a jsem MŠ pro své dítě podle" dataDxfId="172"/>
    <tableColumn id="14" name="Pokud jste vybírali školu z jiných důvodů, než je spádovost a zaměření školy, můžete uvést jaké důvody to byly?" dataDxfId="171"/>
    <tableColumn id="15" name="Jednání pedagogů se mnou jako rodičem je v denním kontaktu [Vyberte jednu možnost]" dataDxfId="170"/>
    <tableColumn id="16" name="Naše MŠ reaguje na požadavky a připomínky rodičů" dataDxfId="169"/>
    <tableColumn id="17" name="Vedoucí pracovník v naší MŠ je v komunikaci vstřícný [Vyberte jednu možnost]" dataDxfId="168"/>
    <tableColumn id="18" name="Stávající informační systém v MŠ (např. webové stránky školy, facebook, e-mail, nástěnky) vnímám jako [Vyberte jednu možnost]" dataDxfId="167"/>
    <tableColumn id="19" name="Jaké změny informačního systému MŠ byste doporučili?"/>
    <tableColumn id="20" name="Na naší MŠ si vážím a chtěl/a bych vyzdvihnout" dataDxfId="166"/>
    <tableColumn id="21" name="Pro zlepšení chodu a provozu MŠ navrhuji"/>
    <tableColumn id="22" name="Naše MŠ podporuje bezpečné chování dětí (např. pravidla chování ve třídě, na vycházkách, na kulturních akcích, dopravní výchova, apod.) [Vyberte jednu možnost]" dataDxfId="165"/>
    <tableColumn id="23" name="V naší MŠ se setkávám s projevy agresivního chování [Vyberte jednu možnost]" dataDxfId="164"/>
    <tableColumn id="24" name="Pokud jste se setkali s projevy agresivního chování uveďte prosím v jaké situaci"/>
    <tableColumn id="25" name="V případě podezření na šikanu se mohu s důvěrou obrátit na vedení MŠ" dataDxfId="163"/>
    <tableColumn id="26" name="S pomůckami a hračkami v naší MŠ jsem spokojen [Vyberte jednu možnost]" dataDxfId="162"/>
    <tableColumn id="27" name="Ve vybavení naší MŠ bych jako rodič přivítal/a"/>
    <tableColumn id="28" name="S prostředím v naší MŠ jsem spokojen/a (třídy, jídelna, odpočinkový prostor) [Vyberte jednu možnost]" dataDxfId="161"/>
    <tableColumn id="29" name="Pro zlepšení prostředí naší MŠ bych jako rodič přivítal/a"/>
    <tableColumn id="30" name="Mému dítěti v MŠ podávané jídlo chutná [Vyberte jednu možnost]" dataDxfId="160"/>
    <tableColumn id="31" name="Naše MŠ je přístupná komunikaci ke stravovacím návykům a potřebám našeho dítěte" dataDxfId="159"/>
    <tableColumn id="32" name="Mé dítě má dietetická opatření stanovená lékařem" dataDxfId="158"/>
    <tableColumn id="33" name="Pokud má Vaše dítě dietetická opatření, jak se k tomu staví vedení MŠ?" dataDxfId="157"/>
    <tableColumn id="34" name="Mé další návrhy a podněty ke stravování v naší MŠ"/>
    <tableColumn id="35" name="Prostor pro vlastní vyjádření rodiče k jednání pedagogů"/>
  </tableColumns>
  <tableStyleInfo name="TableStyleLight1" showFirstColumn="0" showLastColumn="0" showRowStripes="1" showColumnStripes="0"/>
</table>
</file>

<file path=xl/tables/table12.xml><?xml version="1.0" encoding="utf-8"?>
<table xmlns="http://schemas.openxmlformats.org/spreadsheetml/2006/main" id="10" name="Tabulka15" displayName="Tabulka15" ref="A105:AI117" totalsRowShown="0" headerRowDxfId="156" headerRowBorderDxfId="155">
  <autoFilter ref="A105:AI117"/>
  <tableColumns count="35">
    <tableColumn id="1" name="Timestamp" dataDxfId="154"/>
    <tableColumn id="2" name="Vyberte jednu možnost" dataDxfId="153"/>
    <tableColumn id="3" name="Atmosféra v naší MŠ je [Vyberte jednu možnost:]" dataDxfId="152"/>
    <tableColumn id="4" name="Jsem dostatečně informován ze strany pedagogů, jak se mé dítě v MŠ chová a projevuje [Vyberte jednu možnost]" dataDxfId="151"/>
    <tableColumn id="5" name="Vztah pedagogů k dětem je v naší MŠ [Vyberte jednu možnost]" dataDxfId="150"/>
    <tableColumn id="6" name="Vztah provozních zaměstnanců (školnice, kuchařky, uklízečky, apod.)k dětem je v naší MŠ [Vyberte jednu možnost]" dataDxfId="149"/>
    <tableColumn id="7" name="Naše MŠ používá moderní prvky ve výuce (např. Hejného matematika pro předškoláky, Montessori pedagogika, skupinové vyučování, Začít spolu, adaptační program, Zdravá školka) [Vyberte jednu možnost]" dataDxfId="148"/>
    <tableColumn id="8" name="Jako rodič se mohu účastnit vzdělávání ve třídě MŠ [Vyberte jednu možnost]" dataDxfId="147"/>
    <tableColumn id="9" name="Pedagog poskytuje pomoc, když má mé dítě nějaký problém [Vyberte jednu možnost]" dataDxfId="146"/>
    <tableColumn id="10" name="Mé dítě má speciální vzdělávací potřeby (např. rizikový vývoj řeči, poruchy pozornosti, problémové chování, zdravotní omezení, jiný)" dataDxfId="145"/>
    <tableColumn id="11" name="Jaké změny byste případně uvítali v práci pedagogů s Vašim dítětem?"/>
    <tableColumn id="12" name="Naše MŠ pracuje s nadanými dětmi [Vyberte jednu možnost]" dataDxfId="144"/>
    <tableColumn id="13" name="Vybíral/a jsem MŠ pro své dítě podle" dataDxfId="143"/>
    <tableColumn id="14" name="Pokud jste vybírali školu z jiných důvodů, než je spádovost a zaměření školy, můžete uvést jaké důvody to byly?"/>
    <tableColumn id="15" name="Jednání pedagogů se mnou jako rodičem je v denním kontaktu [Vyberte jednu možnost]" dataDxfId="142"/>
    <tableColumn id="16" name="Naše MŠ reaguje na požadavky a připomínky rodičů" dataDxfId="141"/>
    <tableColumn id="17" name="Vedoucí pracovník v naší MŠ je v komunikaci vstřícný [Vyberte jednu možnost]" dataDxfId="140"/>
    <tableColumn id="18" name="Stávající informační systém v MŠ (např. webové stránky školy, facebook, e-mail, nástěnky) vnímám jako [Vyberte jednu možnost]" dataDxfId="139"/>
    <tableColumn id="19" name="Jaké změny informačního systému MŠ byste doporučili?" dataDxfId="138"/>
    <tableColumn id="20" name="Na naší MŠ si vážím a chtěl/a bych vyzdvihnout"/>
    <tableColumn id="21" name="Pro zlepšení chodu a provozu MŠ navrhuji"/>
    <tableColumn id="22" name="Naše MŠ podporuje bezpečné chování dětí (např. pravidla chování ve třídě, na vycházkách, na kulturních akcích, dopravní výchova, apod.) [Vyberte jednu možnost]" dataDxfId="137"/>
    <tableColumn id="23" name="V naší MŠ se setkávám s projevy agresivního chování [Vyberte jednu možnost]" dataDxfId="136"/>
    <tableColumn id="24" name="Pokud jste se setkali s projevy agresivního chování uveďte prosím v jaké situaci" dataDxfId="135"/>
    <tableColumn id="25" name="V případě podezření na šikanu se mohu s důvěrou obrátit na vedení MŠ" dataDxfId="134"/>
    <tableColumn id="26" name="S pomůckami a hračkami v naší MŠ jsem spokojen [Vyberte jednu možnost]" dataDxfId="133"/>
    <tableColumn id="27" name="Ve vybavení naší MŠ bych jako rodič přivítal/a" dataDxfId="132"/>
    <tableColumn id="28" name="S prostředím v naší MŠ jsem spokojen/a (třídy, jídelna, odpočinkový prostor) [Vyberte jednu možnost]" dataDxfId="131"/>
    <tableColumn id="29" name="Pro zlepšení prostředí naší MŠ bych jako rodič přivítal/a" dataDxfId="130"/>
    <tableColumn id="30" name="Mému dítěti v MŠ podávané jídlo chutná [Vyberte jednu možnost]" dataDxfId="129"/>
    <tableColumn id="31" name="Naše MŠ je přístupná komunikaci ke stravovacím návykům a potřebám našeho dítěte" dataDxfId="128"/>
    <tableColumn id="32" name="Mé dítě má dietetická opatření stanovená lékařem" dataDxfId="127"/>
    <tableColumn id="33" name="Pokud má Vaše dítě dietetická opatření, jak se k tomu staví vedení MŠ?" dataDxfId="126"/>
    <tableColumn id="34" name="Mé další návrhy a podněty ke stravování v naší MŠ"/>
    <tableColumn id="35" name="Prostor pro vlastní vyjádření rodiče k jednání pedagogů"/>
  </tableColumns>
  <tableStyleInfo name="TableStyleLight1" showFirstColumn="0" showLastColumn="0" showRowStripes="1" showColumnStripes="0"/>
</table>
</file>

<file path=xl/tables/table13.xml><?xml version="1.0" encoding="utf-8"?>
<table xmlns="http://schemas.openxmlformats.org/spreadsheetml/2006/main" id="11" name="Tabulka16" displayName="Tabulka16" ref="A124:AI156" totalsRowShown="0" headerRowDxfId="125" headerRowBorderDxfId="124">
  <autoFilter ref="A124:AI156"/>
  <tableColumns count="35">
    <tableColumn id="1" name="Timestamp" dataDxfId="123"/>
    <tableColumn id="2" name="Vyberte jednu možnost" dataDxfId="122"/>
    <tableColumn id="3" name="Atmosféra v naší MŠ je [Vyberte jednu možnost:]" dataDxfId="121"/>
    <tableColumn id="4" name="Jsem dostatečně informován ze strany pedagogů, jak se mé dítě v MŠ chová a projevuje [Vyberte jednu možnost]" dataDxfId="120"/>
    <tableColumn id="5" name="Vztah pedagogů k dětem je v naší MŠ [Vyberte jednu možnost]" dataDxfId="119"/>
    <tableColumn id="6" name="Vztah provozních zaměstnanců (školnice, kuchařky, uklízečky, apod.)k dětem je v naší MŠ [Vyberte jednu možnost]" dataDxfId="118"/>
    <tableColumn id="7" name="Naše MŠ používá moderní prvky ve výuce (např. Hejného matematika pro předškoláky, Montessori pedagogika, skupinové vyučování, Začít spolu, adaptační program, Zdravá školka) [Vyberte jednu možnost]" dataDxfId="117"/>
    <tableColumn id="8" name="Jako rodič se mohu účastnit vzdělávání ve třídě MŠ [Vyberte jednu možnost]" dataDxfId="116"/>
    <tableColumn id="9" name="Pedagog poskytuje pomoc, když má mé dítě nějaký problém [Vyberte jednu možnost]" dataDxfId="115"/>
    <tableColumn id="10" name="Mé dítě má speciální vzdělávací potřeby (např. rizikový vývoj řeči, poruchy pozornosti, problémové chování, zdravotní omezení, jiný)" dataDxfId="114"/>
    <tableColumn id="11" name="Jaké změny byste případně uvítali v práci pedagogů s Vašim dítětem?" dataDxfId="113"/>
    <tableColumn id="12" name="Naše MŠ pracuje s nadanými dětmi [Vyberte jednu možnost]" dataDxfId="112"/>
    <tableColumn id="13" name="Vybíral/a jsem MŠ pro své dítě podle" dataDxfId="111"/>
    <tableColumn id="14" name="Pokud jste vybírali školu z jiných důvodů, než je spádovost a zaměření školy, můžete uvést jaké důvody to byly?"/>
    <tableColumn id="15" name="Jednání pedagogů se mnou jako rodičem je v denním kontaktu [Vyberte jednu možnost]" dataDxfId="110"/>
    <tableColumn id="16" name="Naše MŠ reaguje na požadavky a připomínky rodičů" dataDxfId="109"/>
    <tableColumn id="17" name="Vedoucí pracovník v naší MŠ je v komunikaci vstřícný [Vyberte jednu možnost]" dataDxfId="108"/>
    <tableColumn id="18" name="Stávající informační systém v MŠ (např. webové stránky školy, facebook, e-mail, nástěnky) vnímám jako [Vyberte jednu možnost]" dataDxfId="107"/>
    <tableColumn id="19" name="Jaké změny informačního systému MŠ byste doporučili?" dataDxfId="106"/>
    <tableColumn id="20" name="Na naší MŠ si vážím a chtěl/a bych vyzdvihnout"/>
    <tableColumn id="21" name="Pro zlepšení chodu a provozu MŠ navrhuji" dataDxfId="105"/>
    <tableColumn id="22" name="Naše MŠ podporuje bezpečné chování dětí (např. pravidla chování ve třídě, na vycházkách, na kulturních akcích, dopravní výchova, apod.) [Vyberte jednu možnost]" dataDxfId="104"/>
    <tableColumn id="23" name="V naší MŠ se setkávám s projevy agresivního chování [Vyberte jednu možnost]" dataDxfId="103"/>
    <tableColumn id="24" name="Pokud jste se setkali s projevy agresivního chování uveďte prosím v jaké situaci" dataDxfId="102"/>
    <tableColumn id="25" name="V případě podezření na šikanu se mohu s důvěrou obrátit na vedení MŠ" dataDxfId="101"/>
    <tableColumn id="26" name="S pomůckami a hračkami v naší MŠ jsem spokojen [Vyberte jednu možnost]" dataDxfId="100"/>
    <tableColumn id="27" name="Ve vybavení naší MŠ bych jako rodič přivítal/a" dataDxfId="99"/>
    <tableColumn id="28" name="S prostředím v naší MŠ jsem spokojen/a (třídy, jídelna, odpočinkový prostor) [Vyberte jednu možnost]" dataDxfId="98"/>
    <tableColumn id="29" name="Pro zlepšení prostředí naší MŠ bych jako rodič přivítal/a" dataDxfId="97"/>
    <tableColumn id="30" name="Mému dítěti v MŠ podávané jídlo chutná [Vyberte jednu možnost]" dataDxfId="96"/>
    <tableColumn id="31" name="Naše MŠ je přístupná komunikaci ke stravovacím návykům a potřebám našeho dítěte" dataDxfId="95"/>
    <tableColumn id="32" name="Mé dítě má dietetická opatření stanovená lékařem" dataDxfId="94"/>
    <tableColumn id="33" name="Pokud má Vaše dítě dietetická opatření, jak se k tomu staví vedení MŠ?" dataDxfId="93"/>
    <tableColumn id="34" name="Mé další návrhy a podněty ke stravování v naší MŠ"/>
    <tableColumn id="35" name="Prostor pro vlastní vyjádření rodiče k jednání pedagogů"/>
  </tableColumns>
  <tableStyleInfo name="TableStyleLight1" showFirstColumn="0" showLastColumn="0" showRowStripes="1" showColumnStripes="0"/>
</table>
</file>

<file path=xl/tables/table14.xml><?xml version="1.0" encoding="utf-8"?>
<table xmlns="http://schemas.openxmlformats.org/spreadsheetml/2006/main" id="12" name="Tabulka17" displayName="Tabulka17" ref="A164:AI174" totalsRowShown="0" headerRowDxfId="92" headerRowBorderDxfId="91">
  <autoFilter ref="A164:AI174"/>
  <tableColumns count="35">
    <tableColumn id="1" name="Timestamp" dataDxfId="90"/>
    <tableColumn id="2" name="Vyberte jednu možnost" dataDxfId="89"/>
    <tableColumn id="3" name="Atmosféra v naší MŠ je [Vyberte jednu možnost:]" dataDxfId="88"/>
    <tableColumn id="4" name="Jsem dostatečně informován ze strany pedagogů, jak se mé dítě v MŠ chová a projevuje [Vyberte jednu možnost]" dataDxfId="87"/>
    <tableColumn id="5" name="Vztah pedagogů k dětem je v naší MŠ [Vyberte jednu možnost]" dataDxfId="86"/>
    <tableColumn id="6" name="Vztah provozních zaměstnanců (školnice, kuchařky, uklízečky, apod.)k dětem je v naší MŠ [Vyberte jednu možnost]" dataDxfId="85"/>
    <tableColumn id="7" name="Naše MŠ používá moderní prvky ve výuce (např. Hejného matematika pro předškoláky, Montessori pedagogika, skupinové vyučování, Začít spolu, adaptační program, Zdravá školka) [Vyberte jednu možnost]" dataDxfId="84"/>
    <tableColumn id="8" name="Jako rodič se mohu účastnit vzdělávání ve třídě MŠ [Vyberte jednu možnost]" dataDxfId="83"/>
    <tableColumn id="9" name="Pedagog poskytuje pomoc, když má mé dítě nějaký problém [Vyberte jednu možnost]" dataDxfId="82"/>
    <tableColumn id="10" name="Mé dítě má speciální vzdělávací potřeby (např. rizikový vývoj řeči, poruchy pozornosti, problémové chování, zdravotní omezení, jiný)" dataDxfId="81"/>
    <tableColumn id="11" name="Jaké změny byste případně uvítali v práci pedagogů s Vašim dítětem?"/>
    <tableColumn id="12" name="Naše MŠ pracuje s nadanými dětmi [Vyberte jednu možnost]" dataDxfId="80"/>
    <tableColumn id="13" name="Vybíral/a jsem MŠ pro své dítě podle" dataDxfId="79"/>
    <tableColumn id="14" name="Pokud jste vybírali školu z jiných důvodů, než je spádovost a zaměření školy, můžete uvést jaké důvody to byly?" dataDxfId="78"/>
    <tableColumn id="15" name="Jednání pedagogů se mnou jako rodičem je v denním kontaktu [Vyberte jednu možnost]" dataDxfId="77"/>
    <tableColumn id="16" name="Naše MŠ reaguje na požadavky a připomínky rodičů" dataDxfId="76"/>
    <tableColumn id="17" name="Vedoucí pracovník v naší MŠ je v komunikaci vstřícný [Vyberte jednu možnost]" dataDxfId="75"/>
    <tableColumn id="18" name="Stávající informační systém v MŠ (např. webové stránky školy, facebook, e-mail, nástěnky) vnímám jako [Vyberte jednu možnost]" dataDxfId="74"/>
    <tableColumn id="19" name="Jaké změny informačního systému MŠ byste doporučili?" dataDxfId="73"/>
    <tableColumn id="20" name="Na naší MŠ si vážím a chtěl/a bych vyzdvihnout"/>
    <tableColumn id="21" name="Pro zlepšení chodu a provozu MŠ navrhuji" dataDxfId="72"/>
    <tableColumn id="22" name="Naše MŠ podporuje bezpečné chování dětí (např. pravidla chování ve třídě, na vycházkách, na kulturních akcích, dopravní výchova, apod.) [Vyberte jednu možnost]" dataDxfId="71"/>
    <tableColumn id="23" name="V naší MŠ se setkávám s projevy agresivního chování [Vyberte jednu možnost]" dataDxfId="70"/>
    <tableColumn id="24" name="Pokud jste se setkali s projevy agresivního chování uveďte prosím v jaké situaci"/>
    <tableColumn id="25" name="V případě podezření na šikanu se mohu s důvěrou obrátit na vedení MŠ" dataDxfId="69"/>
    <tableColumn id="26" name="S pomůckami a hračkami v naší MŠ jsem spokojen [Vyberte jednu možnost]" dataDxfId="68"/>
    <tableColumn id="27" name="Ve vybavení naší MŠ bych jako rodič přivítal/a" dataDxfId="67"/>
    <tableColumn id="28" name="S prostředím v naší MŠ jsem spokojen/a (třídy, jídelna, odpočinkový prostor) [Vyberte jednu možnost]" dataDxfId="66"/>
    <tableColumn id="29" name="Pro zlepšení prostředí naší MŠ bych jako rodič přivítal/a"/>
    <tableColumn id="30" name="Mému dítěti v MŠ podávané jídlo chutná [Vyberte jednu možnost]" dataDxfId="65"/>
    <tableColumn id="31" name="Naše MŠ je přístupná komunikaci ke stravovacím návykům a potřebám našeho dítěte" dataDxfId="64"/>
    <tableColumn id="32" name="Mé dítě má dietetická opatření stanovená lékařem" dataDxfId="63"/>
    <tableColumn id="33" name="Pokud má Vaše dítě dietetická opatření, jak se k tomu staví vedení MŠ?" dataDxfId="62"/>
    <tableColumn id="34" name="Mé další návrhy a podněty ke stravování v naší MŠ"/>
    <tableColumn id="35" name="Prostor pro vlastní vyjádření rodiče k jednání pedagogů"/>
  </tableColumns>
  <tableStyleInfo name="TableStyleLight1" showFirstColumn="0" showLastColumn="0" showRowStripes="1" showColumnStripes="0"/>
</table>
</file>

<file path=xl/tables/table15.xml><?xml version="1.0" encoding="utf-8"?>
<table xmlns="http://schemas.openxmlformats.org/spreadsheetml/2006/main" id="13" name="Tabulka18" displayName="Tabulka18" ref="A181:AI205" totalsRowShown="0" headerRowDxfId="61" dataDxfId="59" headerRowBorderDxfId="60">
  <autoFilter ref="A181:AI205"/>
  <tableColumns count="35">
    <tableColumn id="1" name="Timestamp" dataDxfId="58"/>
    <tableColumn id="2" name="Vyberte jednu možnost" dataDxfId="57"/>
    <tableColumn id="3" name="Atmosféra v naší MŠ je [Vyberte jednu možnost:]" dataDxfId="56"/>
    <tableColumn id="4" name="Jsem dostatečně informován ze strany pedagogů, jak se mé dítě v MŠ chová a projevuje [Vyberte jednu možnost]" dataDxfId="55"/>
    <tableColumn id="5" name="Vztah pedagogů k dětem je v naší MŠ [Vyberte jednu možnost]" dataDxfId="54"/>
    <tableColumn id="6" name="Vztah provozních zaměstnanců (školnice, kuchařky, uklízečky, apod.)k dětem je v naší MŠ [Vyberte jednu možnost]" dataDxfId="53"/>
    <tableColumn id="7" name="Naše MŠ používá moderní prvky ve výuce (např. Hejného matematika pro předškoláky, Montessori pedagogika, skupinové vyučování, Začít spolu, adaptační program, Zdravá školka) [Vyberte jednu možnost]" dataDxfId="52"/>
    <tableColumn id="8" name="Jako rodič se mohu účastnit vzdělávání ve třídě MŠ [Vyberte jednu možnost]" dataDxfId="51"/>
    <tableColumn id="9" name="Pedagog poskytuje pomoc, když má mé dítě nějaký problém [Vyberte jednu možnost]" dataDxfId="50"/>
    <tableColumn id="10" name="Mé dítě má speciální vzdělávací potřeby (např. rizikový vývoj řeči, poruchy pozornosti, problémové chování, zdravotní omezení, jiný)" dataDxfId="49"/>
    <tableColumn id="11" name="Jaké změny byste případně uvítali v práci pedagogů s Vašim dítětem?"/>
    <tableColumn id="12" name="Naše MŠ pracuje s nadanými dětmi [Vyberte jednu možnost]" dataDxfId="48"/>
    <tableColumn id="13" name="Vybíral/a jsem MŠ pro své dítě podle" dataDxfId="47"/>
    <tableColumn id="14" name="Pokud jste vybírali školu z jiných důvodů, než je spádovost a zaměření školy, můžete uvést jaké důvody to byly?"/>
    <tableColumn id="15" name="Jednání pedagogů se mnou jako rodičem je v denním kontaktu [Vyberte jednu možnost]" dataDxfId="46"/>
    <tableColumn id="16" name="Naše MŠ reaguje na požadavky a připomínky rodičů" dataDxfId="45"/>
    <tableColumn id="17" name="Vedoucí pracovník v naší MŠ je v komunikaci vstřícný [Vyberte jednu možnost]" dataDxfId="44"/>
    <tableColumn id="18" name="Stávající informační systém v MŠ (např. webové stránky školy, facebook, e-mail, nástěnky) vnímám jako [Vyberte jednu možnost]" dataDxfId="43"/>
    <tableColumn id="19" name="Jaké změny informačního systému MŠ byste doporučili?" dataDxfId="42"/>
    <tableColumn id="20" name="Na naší MŠ si vážím a chtěl/a bych vyzdvihnout"/>
    <tableColumn id="21" name="Pro zlepšení chodu a provozu MŠ navrhuji"/>
    <tableColumn id="22" name="Naše MŠ podporuje bezpečné chování dětí (např. pravidla chování ve třídě, na vycházkách, na kulturních akcích, dopravní výchova, apod.) [Vyberte jednu možnost]" dataDxfId="41"/>
    <tableColumn id="23" name="V naší MŠ se setkávám s projevy agresivního chování [Vyberte jednu možnost]" dataDxfId="40"/>
    <tableColumn id="24" name="Pokud jste se setkali s projevy agresivního chování uveďte prosím v jaké situaci"/>
    <tableColumn id="25" name="V případě podezření na šikanu se mohu s důvěrou obrátit na vedení MŠ" dataDxfId="39"/>
    <tableColumn id="26" name="S pomůckami a hračkami v naší MŠ jsem spokojen [Vyberte jednu možnost]" dataDxfId="38"/>
    <tableColumn id="27" name="Ve vybavení naší MŠ bych jako rodič přivítal/a" dataDxfId="37"/>
    <tableColumn id="28" name="S prostředím v naší MŠ jsem spokojen/a (třídy, jídelna, odpočinkový prostor) [Vyberte jednu možnost]" dataDxfId="36"/>
    <tableColumn id="29" name="Pro zlepšení prostředí naší MŠ bych jako rodič přivítal/a" dataDxfId="35"/>
    <tableColumn id="30" name="Mému dítěti v MŠ podávané jídlo chutná [Vyberte jednu možnost]" dataDxfId="34"/>
    <tableColumn id="31" name="Naše MŠ je přístupná komunikaci ke stravovacím návykům a potřebám našeho dítěte" dataDxfId="33"/>
    <tableColumn id="32" name="Mé dítě má dietetická opatření stanovená lékařem" dataDxfId="32"/>
    <tableColumn id="33" name="Pokud má Vaše dítě dietetická opatření, jak se k tomu staví vedení MŠ?" dataDxfId="31"/>
    <tableColumn id="34" name="Mé další návrhy a podněty ke stravování v naší MŠ" dataDxfId="30"/>
    <tableColumn id="35" name="Prostor pro vlastní vyjádření rodiče k jednání pedagogů" dataDxfId="29"/>
  </tableColumns>
  <tableStyleInfo name="TableStyleLight1" showFirstColumn="0" showLastColumn="0" showRowStripes="1" showColumnStripes="0"/>
</table>
</file>

<file path=xl/tables/table16.xml><?xml version="1.0" encoding="utf-8"?>
<table xmlns="http://schemas.openxmlformats.org/spreadsheetml/2006/main" id="14" name="Tabulka19" displayName="Tabulka19" ref="A212:AI229" totalsRowShown="0" headerRowDxfId="28" headerRowBorderDxfId="27">
  <autoFilter ref="A212:AI229"/>
  <tableColumns count="35">
    <tableColumn id="1" name="Timestamp" dataDxfId="26"/>
    <tableColumn id="2" name="Vyberte jednu možnost" dataDxfId="25"/>
    <tableColumn id="3" name="Atmosféra v naší MŠ je [Vyberte jednu možnost:]" dataDxfId="24"/>
    <tableColumn id="4" name="Jsem dostatečně informován ze strany pedagogů, jak se mé dítě v MŠ chová a projevuje [Vyberte jednu možnost]" dataDxfId="23"/>
    <tableColumn id="5" name="Vztah pedagogů k dětem je v naší MŠ [Vyberte jednu možnost]" dataDxfId="22"/>
    <tableColumn id="6" name="Vztah provozních zaměstnanců (školnice, kuchařky, uklízečky, apod.)k dětem je v naší MŠ [Vyberte jednu možnost]" dataDxfId="21"/>
    <tableColumn id="7" name="Naše MŠ používá moderní prvky ve výuce (např. Hejného matematika pro předškoláky, Montessori pedagogika, skupinové vyučování, Začít spolu, adaptační program, Zdravá školka) [Vyberte jednu možnost]" dataDxfId="20"/>
    <tableColumn id="8" name="Jako rodič se mohu účastnit vzdělávání ve třídě MŠ [Vyberte jednu možnost]" dataDxfId="19"/>
    <tableColumn id="9" name="Pedagog poskytuje pomoc, když má mé dítě nějaký problém [Vyberte jednu možnost]" dataDxfId="18"/>
    <tableColumn id="10" name="Mé dítě má speciální vzdělávací potřeby (např. rizikový vývoj řeči, poruchy pozornosti, problémové chování, zdravotní omezení, jiný)" dataDxfId="17"/>
    <tableColumn id="11" name="Jaké změny byste případně uvítali v práci pedagogů s Vašim dítětem?"/>
    <tableColumn id="12" name="Naše MŠ pracuje s nadanými dětmi [Vyberte jednu možnost]" dataDxfId="16"/>
    <tableColumn id="13" name="Vybíral/a jsem MŠ pro své dítě podle" dataDxfId="15"/>
    <tableColumn id="14" name="Pokud jste vybírali školu z jiných důvodů, než je spádovost a zaměření školy, můžete uvést jaké důvody to byly?"/>
    <tableColumn id="15" name="Jednání pedagogů se mnou jako rodičem je v denním kontaktu [Vyberte jednu možnost]" dataDxfId="14"/>
    <tableColumn id="16" name="Naše MŠ reaguje na požadavky a připomínky rodičů" dataDxfId="13"/>
    <tableColumn id="17" name="Vedoucí pracovník v naší MŠ je v komunikaci vstřícný [Vyberte jednu možnost]" dataDxfId="12"/>
    <tableColumn id="18" name="Stávající informační systém v MŠ (např. webové stránky školy, facebook, e-mail, nástěnky) vnímám jako [Vyberte jednu možnost]" dataDxfId="11"/>
    <tableColumn id="19" name="Jaké změny informačního systému MŠ byste doporučili?"/>
    <tableColumn id="20" name="Na naší MŠ si vážím a chtěl/a bych vyzdvihnout" dataDxfId="10"/>
    <tableColumn id="21" name="Pro zlepšení chodu a provozu MŠ navrhuji"/>
    <tableColumn id="22" name="Naše MŠ podporuje bezpečné chování dětí (např. pravidla chování ve třídě, na vycházkách, na kulturních akcích, dopravní výchova, apod.) [Vyberte jednu možnost]" dataDxfId="9"/>
    <tableColumn id="23" name="V naší MŠ se setkávám s projevy agresivního chování [Vyberte jednu možnost]" dataDxfId="8"/>
    <tableColumn id="24" name="Pokud jste se setkali s projevy agresivního chování uveďte prosím v jaké situaci"/>
    <tableColumn id="25" name="V případě podezření na šikanu se mohu s důvěrou obrátit na vedení MŠ" dataDxfId="7"/>
    <tableColumn id="26" name="S pomůckami a hračkami v naší MŠ jsem spokojen [Vyberte jednu možnost]" dataDxfId="6"/>
    <tableColumn id="27" name="Ve vybavení naší MŠ bych jako rodič přivítal/a" dataDxfId="5"/>
    <tableColumn id="28" name="S prostředím v naší MŠ jsem spokojen/a (třídy, jídelna, odpočinkový prostor) [Vyberte jednu možnost]" dataDxfId="4"/>
    <tableColumn id="29" name="Pro zlepšení prostředí naší MŠ bych jako rodič přivítal/a"/>
    <tableColumn id="30" name="Mému dítěti v MŠ podávané jídlo chutná [Vyberte jednu možnost]" dataDxfId="3"/>
    <tableColumn id="31" name="Naše MŠ je přístupná komunikaci ke stravovacím návykům a potřebám našeho dítěte" dataDxfId="2"/>
    <tableColumn id="32" name="Mé dítě má dietetická opatření stanovená lékařem" dataDxfId="1"/>
    <tableColumn id="33" name="Pokud má Vaše dítě dietetická opatření, jak se k tomu staví vedení MŠ?" dataDxfId="0"/>
    <tableColumn id="34" name="Mé další návrhy a podněty ke stravování v naší MŠ"/>
    <tableColumn id="35" name="Prostor pro vlastní vyjádření rodiče k jednání pedagogů"/>
  </tableColumns>
  <tableStyleInfo name="TableStyleLight1" showFirstColumn="0" showLastColumn="0" showRowStripes="1" showColumnStripes="0"/>
</table>
</file>

<file path=xl/tables/table2.xml><?xml version="1.0" encoding="utf-8"?>
<table xmlns="http://schemas.openxmlformats.org/spreadsheetml/2006/main" id="3" name="Tabulka3" displayName="Tabulka3" ref="A70:AX106" totalsRowShown="0" headerRowDxfId="583" dataDxfId="581" headerRowBorderDxfId="582">
  <autoFilter ref="A70:AX106"/>
  <tableColumns count="50">
    <tableColumn id="1" name="Časová značka" dataDxfId="580"/>
    <tableColumn id="2" name="Vyberte základní školu, kterou Vaše dítě navštěvuje..." dataDxfId="579"/>
    <tableColumn id="3" name="Mé dítě navštěvuje" dataDxfId="578"/>
    <tableColumn id="4" name="Atmosféru školy vnímám [Vyberte jednu možnost]" dataDxfId="577"/>
    <tableColumn id="5" name="Naše ZŠ používá prvky moderní výuky, případně alternativních metod výuky (skupinové vyučování, problémové vyučování, Hejného matematika, praktické vyučování, RWCT (metody čtením a psaním ke kritickému myšlení), výuka jazyků CLIL, metoda čtení Sfumato, Mon" dataDxfId="576"/>
    <tableColumn id="6" name="Pokud jste v předchozí otázce zvolili &quot;Ano&quot;, uveďte jaké" dataDxfId="575"/>
    <tableColumn id="7" name="Naše ZŠ pracuje s nadanými dětmi [Vyberte jednu možnost]" dataDxfId="574"/>
    <tableColumn id="8" name="Využívám  této možnosti  - práce s nadanými dětmi" dataDxfId="573"/>
    <tableColumn id="9" name="Pokud ano, uveďte proč"/>
    <tableColumn id="10" name="Pokud ne, uveďte proč" dataDxfId="572"/>
    <tableColumn id="11" name="Domácí přípravu dítěte do školy hodnotím jako  [Vyberte jednu možnost]" dataDxfId="571"/>
    <tableColumn id="12" name="Vztah třídního učitele k žákům ve třídě hodnotím, jako" dataDxfId="570"/>
    <tableColumn id="13" name="Pomoc, kterou poskytují učitelé mému dítěti, když má problémy, hodnotím jako [Vyberte jednu možnost]" dataDxfId="569"/>
    <tableColumn id="14" name="Pokud jste využili pomoci poskytované učiteli, uveďte proč. Pokud Vám k využití pomoci něco bránilo, uveďte důvod" dataDxfId="568"/>
    <tableColumn id="15" name="V naší ZŠ využívám výchovné poradenství" dataDxfId="567"/>
    <tableColumn id="16" name="Přivítal/a bych pomoc a rady speciálního pedagoga v naší ZŠ. Uveďte Ano/Ne a důvod" dataDxfId="566"/>
    <tableColumn id="17" name="Mé dítě má speciální vzdělávací potřeby (např. rizikový vývoj řeči, poruchy pozornosti, problémové chování, zdravotní omezení, jiný)" dataDxfId="565"/>
    <tableColumn id="18" name="Pokud Vaše dítě má speciální vzdělávací potřeby a nejste spokojeni s prací ZŠ v této oblasti, uveďte, jaké změny byste přivítali"/>
    <tableColumn id="19" name="Znám náplň a práci školní družiny či školního klubu" dataDxfId="564"/>
    <tableColumn id="20" name="Jsem spokojen/a s provozem školní družiny či školního klubu" dataDxfId="563"/>
    <tableColumn id="21" name="Práci školní družiny či školního klubu hodnotím jako" dataDxfId="562"/>
    <tableColumn id="22" name="Naše ZŠ  reaguje na požadavky a připomínky rodičů" dataDxfId="561"/>
    <tableColumn id="23" name="Vyhovuje mi stávající informační systém ZŠ (webové stránky školy, el. žákovská knížka…)" dataDxfId="560"/>
    <tableColumn id="24" name="Vaše návrhy pro zlepšení stávajícího informačního systému ZŠ"/>
    <tableColumn id="25" name="Přístup a jednání pedagogů hodnotím jako [Vyberte jednu možnost]" dataDxfId="559"/>
    <tableColumn id="26" name="Přístup a jednání provozních zaměstnanců hodnotím jako [Vyberte jednu možnost]" dataDxfId="558"/>
    <tableColumn id="27" name="S možnostmi komunikace s ředitelem nebo jeho zástupcem (s vedením ZŠ) jsem..." dataDxfId="557"/>
    <tableColumn id="28" name="Se zaměřením ZŠ, její vizí a rozvojem jsem seznámen/a [Vyberte jednu možnost]" dataDxfId="556"/>
    <tableColumn id="29" name="ZŠ pro mé dítě jsem vybíral/a..." dataDxfId="555"/>
    <tableColumn id="30" name="Uveďte jiný důvod výběru ZŠ" dataDxfId="554"/>
    <tableColumn id="31" name="Vaše náměty pro zlepšení komunikace rodičů se ZŠ"/>
    <tableColumn id="32" name="Jednání pedagogů s rodiči při informačních schůzkách vnímám [Vyberte jednu možnost]" dataDxfId="553"/>
    <tableColumn id="33" name="V naší ZŠ pozoruji  projevy šikany či agresivity [Vyberte jednu možnost]" dataDxfId="552"/>
    <tableColumn id="34" name="Naše ZŠ řeší agresivní projevy dětí [Vyberte jednu možnost]" dataDxfId="551"/>
    <tableColumn id="35" name="Dle mého názoru se ZŠ dostatečně věnuje prevenci rizikových projevů chování [Vyberte jednu možnost]" dataDxfId="550"/>
    <tableColumn id="36" name="Naše ZŠ rozvíjí dovednosti k bezpečnému chování dětí (např. dopravní výchova, chování na internetu, apod.) [Vyberte jednu možnost]" dataDxfId="549"/>
    <tableColumn id="37" name="V případě podezření na šikanu, záškoláctví či jiné sociálně patologické jevy se mohu s důvěrou obrátit na vedení ZŠ" dataDxfId="548"/>
    <tableColumn id="38" name="Jak byste vylepšili systém preventivních programů a aktivit ZŠ?" dataDxfId="547"/>
    <tableColumn id="39" name="Jste spokojen/a s nabídkou a kvalitou mimoškolních aktivit pro děti, které  ZŠ  nabízí v rámci školní družiny či klubu [Vyberte jednu možnost]" dataDxfId="546"/>
    <tableColumn id="40" name="ZŠ je schopna pomoct mému dítěti řešit problémy, se kterými se setkalo, např. jeho studijní výsledky, navazování kontaktů se spolužáky, apod [Vyberte jednu možnost]" dataDxfId="545"/>
    <tableColumn id="41" name="Z mimoškolních akcí, aktivit a soutěží  ZŠ  bych chtěl/a vyzdvihnout"/>
    <tableColumn id="42" name="Do mimoškolních aktivit ZŠ bych přidal/a"/>
    <tableColumn id="43" name="Na naší ZŠ si vážím/oceňuji" dataDxfId="544"/>
    <tableColumn id="44" name="Pro zlepšení chodu a provozu ZŠ navrhuji"/>
    <tableColumn id="45" name="Obědy ve školní jídelně mému dítěti chutnají " dataDxfId="543"/>
    <tableColumn id="46" name="Přivítal/a bych možnost zakoupení zdravé svačinky v ZŠ, např. ve školním bufetu" dataDxfId="542"/>
    <tableColumn id="47" name="Pokud má Vaše dítě dietetická opatření stanovená lékařem, uveďte, jak se k tomu školní jídelna staví" dataDxfId="541"/>
    <tableColumn id="48" name="Uveďte stručně, jaký typ diety Vaše dítě potřebuje" dataDxfId="540"/>
    <tableColumn id="49" name="Komunikaci se školní jídelnou při objednávání, rušení, placení obědů hodnotím jako [Vyberte jednu možnost]" dataDxfId="539"/>
    <tableColumn id="50" name="ZŠ je přístupná komunikaci o stravovacích potřebách mého dítěte" dataDxfId="538"/>
  </tableColumns>
  <tableStyleInfo name="TableStyleLight1" showFirstColumn="0" showLastColumn="0" showRowStripes="1" showColumnStripes="0"/>
</table>
</file>

<file path=xl/tables/table3.xml><?xml version="1.0" encoding="utf-8"?>
<table xmlns="http://schemas.openxmlformats.org/spreadsheetml/2006/main" id="4" name="Tabulka4" displayName="Tabulka4" ref="A121:AX150" totalsRowShown="0" headerRowDxfId="537" dataDxfId="535" headerRowBorderDxfId="536">
  <autoFilter ref="A121:AX150"/>
  <tableColumns count="50">
    <tableColumn id="1" name="Časová značka" dataDxfId="534"/>
    <tableColumn id="2" name="Vyberte základní školu, kterou Vaše dítě navštěvuje..." dataDxfId="533"/>
    <tableColumn id="3" name="Mé dítě navštěvuje" dataDxfId="532"/>
    <tableColumn id="4" name="Atmosféru školy vnímám [Vyberte jednu možnost]" dataDxfId="531"/>
    <tableColumn id="5" name="Naše ZŠ používá prvky moderní výuky, případně alternativních metod výuky (skupinové vyučování, problémové vyučování, Hejného matematika, praktické vyučování, RWCT (metody čtením a psaním ke kritickému myšlení), výuka jazyků CLIL, metoda čtení Sfumato, Mon" dataDxfId="530"/>
    <tableColumn id="6" name="Pokud jste v předchozí otázce zvolili &quot;Ano&quot;, uveďte jaké"/>
    <tableColumn id="7" name="Naše ZŠ pracuje s nadanými dětmi [Vyberte jednu možnost]" dataDxfId="529"/>
    <tableColumn id="8" name="Využívám  této možnosti  - práce s nadanými dětmi" dataDxfId="528"/>
    <tableColumn id="9" name="Pokud ano, uveďte proč" dataDxfId="527"/>
    <tableColumn id="10" name="Pokud ne, uveďte proč"/>
    <tableColumn id="11" name="Domácí přípravu dítěte do školy hodnotím jako  [Vyberte jednu možnost]" dataDxfId="526"/>
    <tableColumn id="12" name="Vztah třídního učitele k žákům ve třídě hodnotím, jako" dataDxfId="525"/>
    <tableColumn id="13" name="Pomoc, kterou poskytují učitelé mému dítěti, když má problémy, hodnotím jako [Vyberte jednu možnost]" dataDxfId="524"/>
    <tableColumn id="14" name="Pokud jste využili pomoci poskytované učiteli, uveďte proč. Pokud Vám k využití pomoci něco bránilo, uveďte důvod" dataDxfId="523"/>
    <tableColumn id="15" name="V naší ZŠ využívám výchovné poradenství" dataDxfId="522"/>
    <tableColumn id="16" name="Přivítal/a bych pomoc a rady speciálního pedagoga v naší ZŠ. Uveďte Ano/Ne a důvod" dataDxfId="521"/>
    <tableColumn id="17" name="Mé dítě má speciální vzdělávací potřeby (např. rizikový vývoj řeči, poruchy pozornosti, problémové chování, zdravotní omezení, jiný)" dataDxfId="520"/>
    <tableColumn id="18" name="Pokud Vaše dítě má speciální vzdělávací potřeby a nejste spokojeni s prací ZŠ v této oblasti, uveďte, jaké změny byste přivítali" dataDxfId="519"/>
    <tableColumn id="19" name="Znám náplň a práci školní družiny či školního klubu" dataDxfId="518"/>
    <tableColumn id="20" name="Jsem spokojen/a s provozem školní družiny či školního klubu" dataDxfId="517"/>
    <tableColumn id="21" name="Práci školní družiny či školního klubu hodnotím jako" dataDxfId="516"/>
    <tableColumn id="22" name="Naše ZŠ  reaguje na požadavky a připomínky rodičů" dataDxfId="515"/>
    <tableColumn id="23" name="Vyhovuje mi stávající informační systém ZŠ (webové stránky školy, el. žákovská knížka…)" dataDxfId="514"/>
    <tableColumn id="24" name="Vaše návrhy pro zlepšení stávajícího informačního systému ZŠ"/>
    <tableColumn id="25" name="Přístup a jednání pedagogů hodnotím jako [Vyberte jednu možnost]" dataDxfId="513"/>
    <tableColumn id="26" name="Přístup a jednání provozních zaměstnanců hodnotím jako [Vyberte jednu možnost]" dataDxfId="512"/>
    <tableColumn id="27" name="S možnostmi komunikace s ředitelem nebo jeho zástupcem (s vedením ZŠ) jsem..." dataDxfId="511"/>
    <tableColumn id="28" name="Se zaměřením ZŠ, její vizí a rozvojem jsem seznámen/a [Vyberte jednu možnost]" dataDxfId="510"/>
    <tableColumn id="29" name="ZŠ pro mé dítě jsem vybíral/a..." dataDxfId="509"/>
    <tableColumn id="30" name="Uveďte jiný důvod výběru ZŠ" dataDxfId="508"/>
    <tableColumn id="31" name="Vaše náměty pro zlepšení komunikace rodičů se ZŠ"/>
    <tableColumn id="32" name="Jednání pedagogů s rodiči při informačních schůzkách vnímám [Vyberte jednu možnost]" dataDxfId="507"/>
    <tableColumn id="33" name="V naší ZŠ pozoruji  projevy šikany či agresivity [Vyberte jednu možnost]" dataDxfId="506"/>
    <tableColumn id="34" name="Naše ZŠ řeší agresivní projevy dětí [Vyberte jednu možnost]" dataDxfId="505"/>
    <tableColumn id="35" name="Dle mého názoru se ZŠ dostatečně věnuje prevenci rizikových projevů chování [Vyberte jednu možnost]" dataDxfId="504"/>
    <tableColumn id="36" name="Naše ZŠ rozvíjí dovednosti k bezpečnému chování dětí (např. dopravní výchova, chování na internetu, apod.) [Vyberte jednu možnost]" dataDxfId="503"/>
    <tableColumn id="37" name="V případě podezření na šikanu, záškoláctví či jiné sociálně patologické jevy se mohu s důvěrou obrátit na vedení ZŠ" dataDxfId="502"/>
    <tableColumn id="38" name="Jak byste vylepšili systém preventivních programů a aktivit ZŠ?" dataDxfId="501"/>
    <tableColumn id="39" name="Jste spokojen/a s nabídkou a kvalitou mimoškolních aktivit pro děti, které  ZŠ  nabízí v rámci školní družiny či klubu [Vyberte jednu možnost]" dataDxfId="500"/>
    <tableColumn id="40" name="ZŠ je schopna pomoct mému dítěti řešit problémy, se kterými se setkalo, např. jeho studijní výsledky, navazování kontaktů se spolužáky, apod [Vyberte jednu možnost]" dataDxfId="499"/>
    <tableColumn id="41" name="Z mimoškolních akcí, aktivit a soutěží  ZŠ  bych chtěl/a vyzdvihnout"/>
    <tableColumn id="42" name="Do mimoškolních aktivit ZŠ bych přidal/a" dataDxfId="498"/>
    <tableColumn id="43" name="Na naší ZŠ si vážím/oceňuji" dataDxfId="497"/>
    <tableColumn id="44" name="Pro zlepšení chodu a provozu ZŠ navrhuji" dataDxfId="496"/>
    <tableColumn id="45" name="Obědy ve školní jídelně mému dítěti chutnají " dataDxfId="495"/>
    <tableColumn id="46" name="Přivítal/a bych možnost zakoupení zdravé svačinky v ZŠ, např. ve školním bufetu" dataDxfId="494"/>
    <tableColumn id="47" name="Pokud má Vaše dítě dietetická opatření stanovená lékařem, uveďte, jak se k tomu školní jídelna staví"/>
    <tableColumn id="48" name="Uveďte stručně, jaký typ diety Vaše dítě potřebuje"/>
    <tableColumn id="49" name="Komunikaci se školní jídelnou při objednávání, rušení, placení obědů hodnotím jako [Vyberte jednu možnost]" dataDxfId="493"/>
    <tableColumn id="50" name="ZŠ je přístupná komunikaci o stravovacích potřebách mého dítěte" dataDxfId="492"/>
  </tableColumns>
  <tableStyleInfo name="TableStyleLight1" showFirstColumn="0" showLastColumn="0" showRowStripes="1" showColumnStripes="0"/>
</table>
</file>

<file path=xl/tables/table4.xml><?xml version="1.0" encoding="utf-8"?>
<table xmlns="http://schemas.openxmlformats.org/spreadsheetml/2006/main" id="5" name="Tabulka5" displayName="Tabulka5" ref="A169:AX210" totalsRowShown="0" headerRowDxfId="491" dataDxfId="489" headerRowBorderDxfId="490">
  <autoFilter ref="A169:AX210"/>
  <tableColumns count="50">
    <tableColumn id="1" name="Časová značka" dataDxfId="488"/>
    <tableColumn id="2" name="Vyberte základní školu, kterou Vaše dítě navštěvuje..." dataDxfId="487"/>
    <tableColumn id="3" name="Mé dítě navštěvuje" dataDxfId="486"/>
    <tableColumn id="4" name="Atmosféru školy vnímám [Vyberte jednu možnost]" dataDxfId="485"/>
    <tableColumn id="5" name="Naše ZŠ používá prvky moderní výuky, případně alternativních metod výuky (skupinové vyučování, problémové vyučování, Hejného matematika, praktické vyučování, RWCT (metody čtením a psaním ke kritickému myšlení), výuka jazyků CLIL, metoda čtení Sfumato, Mon" dataDxfId="484"/>
    <tableColumn id="6" name="Pokud jste v předchozí otázce zvolili &quot;Ano&quot;, uveďte jaké" dataDxfId="483"/>
    <tableColumn id="7" name="Naše ZŠ pracuje s nadanými dětmi [Vyberte jednu možnost]" dataDxfId="482"/>
    <tableColumn id="8" name="Využívám  této možnosti  - práce s nadanými dětmi" dataDxfId="481"/>
    <tableColumn id="9" name="Pokud ano, uveďte proč" dataDxfId="480"/>
    <tableColumn id="10" name="Pokud ne, uveďte proč"/>
    <tableColumn id="11" name="Domácí přípravu dítěte do školy hodnotím jako  [Vyberte jednu možnost]" dataDxfId="479"/>
    <tableColumn id="12" name="Vztah třídního učitele k žákům ve třídě hodnotím, jako" dataDxfId="478"/>
    <tableColumn id="13" name="Pomoc, kterou poskytují učitelé mému dítěti, když má problémy, hodnotím jako [Vyberte jednu možnost]" dataDxfId="477"/>
    <tableColumn id="14" name="Pokud jste využili pomoci poskytované učiteli, uveďte proč. Pokud Vám k využití pomoci něco bránilo, uveďte důvod" dataDxfId="476"/>
    <tableColumn id="15" name="V naší ZŠ využívám výchovné poradenství" dataDxfId="475"/>
    <tableColumn id="16" name="Přivítal/a bych pomoc a rady speciálního pedagoga v naší ZŠ. Uveďte Ano/Ne a důvod" dataDxfId="474"/>
    <tableColumn id="17" name="Mé dítě má speciální vzdělávací potřeby (např. rizikový vývoj řeči, poruchy pozornosti, problémové chování, zdravotní omezení, jiný)" dataDxfId="473"/>
    <tableColumn id="18" name="Pokud Vaše dítě má speciální vzdělávací potřeby a nejste spokojeni s prací ZŠ v této oblasti, uveďte, jaké změny byste přivítali"/>
    <tableColumn id="19" name="Znám náplň a práci školní družiny či školního klubu" dataDxfId="472"/>
    <tableColumn id="20" name="Jsem spokojen/a s provozem školní družiny či školního klubu" dataDxfId="471"/>
    <tableColumn id="21" name="Práci školní družiny či školního klubu hodnotím jako" dataDxfId="470"/>
    <tableColumn id="22" name="Naše ZŠ  reaguje na požadavky a připomínky rodičů" dataDxfId="469"/>
    <tableColumn id="23" name="Vyhovuje mi stávající informační systém ZŠ (webové stránky školy, el. žákovská knížka…)" dataDxfId="468"/>
    <tableColumn id="24" name="Vaše návrhy pro zlepšení stávajícího informačního systému ZŠ" dataDxfId="467"/>
    <tableColumn id="25" name="Přístup a jednání pedagogů hodnotím jako [Vyberte jednu možnost]" dataDxfId="466"/>
    <tableColumn id="26" name="Přístup a jednání provozních zaměstnanců hodnotím jako [Vyberte jednu možnost]" dataDxfId="465"/>
    <tableColumn id="27" name="S možnostmi komunikace s ředitelem nebo jeho zástupcem (s vedením ZŠ) jsem..." dataDxfId="464"/>
    <tableColumn id="28" name="Se zaměřením ZŠ, její vizí a rozvojem jsem seznámen/a [Vyberte jednu možnost]" dataDxfId="463"/>
    <tableColumn id="29" name="ZŠ pro mé dítě jsem vybíral/a..." dataDxfId="462"/>
    <tableColumn id="30" name="Uveďte jiný důvod výběru ZŠ" dataDxfId="461"/>
    <tableColumn id="31" name="Vaše náměty pro zlepšení komunikace rodičů se ZŠ" dataDxfId="460"/>
    <tableColumn id="32" name="Jednání pedagogů s rodiči při informačních schůzkách vnímám [Vyberte jednu možnost]" dataDxfId="459"/>
    <tableColumn id="33" name="V naší ZŠ pozoruji  projevy šikany či agresivity [Vyberte jednu možnost]" dataDxfId="458"/>
    <tableColumn id="34" name="Naše ZŠ řeší agresivní projevy dětí [Vyberte jednu možnost]" dataDxfId="457"/>
    <tableColumn id="35" name="Dle mého názoru se ZŠ dostatečně věnuje prevenci rizikových projevů chování [Vyberte jednu možnost]" dataDxfId="456"/>
    <tableColumn id="36" name="Naše ZŠ rozvíjí dovednosti k bezpečnému chování dětí (např. dopravní výchova, chování na internetu, apod.) [Vyberte jednu možnost]" dataDxfId="455"/>
    <tableColumn id="37" name="V případě podezření na šikanu, záškoláctví či jiné sociálně patologické jevy se mohu s důvěrou obrátit na vedení ZŠ" dataDxfId="454"/>
    <tableColumn id="38" name="Jak byste vylepšili systém preventivních programů a aktivit ZŠ?"/>
    <tableColumn id="39" name="Jste spokojen/a s nabídkou a kvalitou mimoškolních aktivit pro děti, které  ZŠ  nabízí v rámci školní družiny či klubu [Vyberte jednu možnost]" dataDxfId="453"/>
    <tableColumn id="40" name="ZŠ je schopna pomoct mému dítěti řešit problémy, se kterými se setkalo, např. jeho studijní výsledky, navazování kontaktů se spolužáky, apod [Vyberte jednu možnost]" dataDxfId="452"/>
    <tableColumn id="41" name="Z mimoškolních akcí, aktivit a soutěží  ZŠ  bych chtěl/a vyzdvihnout"/>
    <tableColumn id="42" name="Do mimoškolních aktivit ZŠ bych přidal/a"/>
    <tableColumn id="43" name="Na naší ZŠ si vážím/oceňuji" dataDxfId="451"/>
    <tableColumn id="44" name="Pro zlepšení chodu a provozu ZŠ navrhuji"/>
    <tableColumn id="45" name="Obědy ve školní jídelně mému dítěti chutnají " dataDxfId="450"/>
    <tableColumn id="46" name="Přivítal/a bych možnost zakoupení zdravé svačinky v ZŠ, např. ve školním bufetu" dataDxfId="449"/>
    <tableColumn id="47" name="Pokud má Vaše dítě dietetická opatření stanovená lékařem, uveďte, jak se k tomu školní jídelna staví" dataDxfId="448"/>
    <tableColumn id="48" name="Uveďte stručně, jaký typ diety Vaše dítě potřebuje" dataDxfId="447"/>
    <tableColumn id="49" name="Komunikaci se školní jídelnou při objednávání, rušení, placení obědů hodnotím jako [Vyberte jednu možnost]" dataDxfId="446"/>
    <tableColumn id="50" name="ZŠ je přístupná komunikaci o stravovacích potřebách mého dítěte" dataDxfId="445"/>
  </tableColumns>
  <tableStyleInfo name="TableStyleLight1" showFirstColumn="0" showLastColumn="0" showRowStripes="1" showColumnStripes="0"/>
</table>
</file>

<file path=xl/tables/table5.xml><?xml version="1.0" encoding="utf-8"?>
<table xmlns="http://schemas.openxmlformats.org/spreadsheetml/2006/main" id="6" name="Tabulka8" displayName="Tabulka8" ref="A229:AX256" totalsRowShown="0" headerRowDxfId="444" dataDxfId="442" headerRowBorderDxfId="443">
  <autoFilter ref="A229:AX256"/>
  <tableColumns count="50">
    <tableColumn id="1" name="Časová značka" dataDxfId="441"/>
    <tableColumn id="2" name="Vyberte základní školu, kterou Vaše dítě navštěvuje..." dataDxfId="440"/>
    <tableColumn id="3" name="Mé dítě navštěvuje" dataDxfId="439"/>
    <tableColumn id="4" name="Atmosféru školy vnímám [Vyberte jednu možnost]" dataDxfId="438"/>
    <tableColumn id="5" name="Naše ZŠ používá prvky moderní výuky, případně alternativních metod výuky (skupinové vyučování, problémové vyučování, Hejného matematika, praktické vyučování, RWCT (metody čtením a psaním ke kritickému myšlení), výuka jazyků CLIL, metoda čtení Sfumato, Mon" dataDxfId="437"/>
    <tableColumn id="6" name="Pokud jste v předchozí otázce zvolili &quot;Ano&quot;, uveďte jaké"/>
    <tableColumn id="7" name="Naše ZŠ pracuje s nadanými dětmi [Vyberte jednu možnost]" dataDxfId="436"/>
    <tableColumn id="8" name="Využívám  této možnosti  - práce s nadanými dětmi" dataDxfId="435"/>
    <tableColumn id="9" name="Pokud ano, uveďte proč"/>
    <tableColumn id="10" name="Pokud ne, uveďte proč"/>
    <tableColumn id="11" name="Domácí přípravu dítěte do školy hodnotím jako  [Vyberte jednu možnost]" dataDxfId="434"/>
    <tableColumn id="12" name="Vztah třídního učitele k žákům ve třídě hodnotím, jako" dataDxfId="433"/>
    <tableColumn id="13" name="Pomoc, kterou poskytují učitelé mému dítěti, když má problémy, hodnotím jako [Vyberte jednu možnost]" dataDxfId="432"/>
    <tableColumn id="14" name="Pokud jste využili pomoci poskytované učiteli, uveďte proč. Pokud Vám k využití pomoci něco bránilo, uveďte důvod" dataDxfId="431"/>
    <tableColumn id="15" name="V naší ZŠ využívám výchovné poradenství" dataDxfId="430"/>
    <tableColumn id="16" name="Přivítal/a bych pomoc a rady speciálního pedagoga v naší ZŠ. Uveďte Ano/Ne a důvod" dataDxfId="429"/>
    <tableColumn id="17" name="Mé dítě má speciální vzdělávací potřeby (např. rizikový vývoj řeči, poruchy pozornosti, problémové chování, zdravotní omezení, jiný)" dataDxfId="428"/>
    <tableColumn id="18" name="Pokud Vaše dítě má speciální vzdělávací potřeby a nejste spokojeni s prací ZŠ v této oblasti, uveďte, jaké změny byste přivítali" dataDxfId="427"/>
    <tableColumn id="19" name="Znám náplň a práci školní družiny či školního klubu" dataDxfId="426"/>
    <tableColumn id="20" name="Jsem spokojen/a s provozem školní družiny či školního klubu" dataDxfId="425"/>
    <tableColumn id="21" name="Práci školní družiny či školního klubu hodnotím jako" dataDxfId="424"/>
    <tableColumn id="22" name="Naše ZŠ  reaguje na požadavky a připomínky rodičů" dataDxfId="423"/>
    <tableColumn id="23" name="Vyhovuje mi stávající informační systém ZŠ (webové stránky školy, el. žákovská knížka…)" dataDxfId="422"/>
    <tableColumn id="24" name="Vaše návrhy pro zlepšení stávajícího informačního systému ZŠ"/>
    <tableColumn id="25" name="Přístup a jednání pedagogů hodnotím jako [Vyberte jednu možnost]" dataDxfId="421"/>
    <tableColumn id="26" name="Přístup a jednání provozních zaměstnanců hodnotím jako [Vyberte jednu možnost]" dataDxfId="420"/>
    <tableColumn id="27" name="S možnostmi komunikace s ředitelem nebo jeho zástupcem (s vedením ZŠ) jsem..." dataDxfId="419"/>
    <tableColumn id="28" name="Se zaměřením ZŠ, její vizí a rozvojem jsem seznámen/a [Vyberte jednu možnost]" dataDxfId="418"/>
    <tableColumn id="29" name="ZŠ pro mé dítě jsem vybíral/a..." dataDxfId="417"/>
    <tableColumn id="30" name="Uveďte jiný důvod výběru ZŠ"/>
    <tableColumn id="31" name="Vaše náměty pro zlepšení komunikace rodičů se ZŠ" dataDxfId="416"/>
    <tableColumn id="32" name="Jednání pedagogů s rodiči při informačních schůzkách vnímám [Vyberte jednu možnost]" dataDxfId="415"/>
    <tableColumn id="33" name="V naší ZŠ pozoruji  projevy šikany či agresivity [Vyberte jednu možnost]" dataDxfId="414"/>
    <tableColumn id="34" name="Naše ZŠ řeší agresivní projevy dětí [Vyberte jednu možnost]" dataDxfId="413"/>
    <tableColumn id="35" name="Dle mého názoru se ZŠ dostatečně věnuje prevenci rizikových projevů chování [Vyberte jednu možnost]" dataDxfId="412"/>
    <tableColumn id="36" name="Naše ZŠ rozvíjí dovednosti k bezpečnému chování dětí (např. dopravní výchova, chování na internetu, apod.) [Vyberte jednu možnost]" dataDxfId="411"/>
    <tableColumn id="37" name="V případě podezření na šikanu, záškoláctví či jiné sociálně patologické jevy se mohu s důvěrou obrátit na vedení ZŠ" dataDxfId="410"/>
    <tableColumn id="38" name="Jak byste vylepšili systém preventivních programů a aktivit ZŠ?"/>
    <tableColumn id="39" name="Jste spokojen/a s nabídkou a kvalitou mimoškolních aktivit pro děti, které  ZŠ  nabízí v rámci školní družiny či klubu [Vyberte jednu možnost]" dataDxfId="409"/>
    <tableColumn id="40" name="ZŠ je schopna pomoct mému dítěti řešit problémy, se kterými se setkalo, např. jeho studijní výsledky, navazování kontaktů se spolužáky, apod [Vyberte jednu možnost]" dataDxfId="408"/>
    <tableColumn id="41" name="Z mimoškolních akcí, aktivit a soutěží  ZŠ  bych chtěl/a vyzdvihnout" dataDxfId="407"/>
    <tableColumn id="42" name="Do mimoškolních aktivit ZŠ bych přidal/a"/>
    <tableColumn id="43" name="Na naší ZŠ si vážím/oceňuji" dataDxfId="406"/>
    <tableColumn id="44" name="Pro zlepšení chodu a provozu ZŠ navrhuji" dataDxfId="405"/>
    <tableColumn id="45" name="Obědy ve školní jídelně mému dítěti chutnají " dataDxfId="404"/>
    <tableColumn id="46" name="Přivítal/a bych možnost zakoupení zdravé svačinky v ZŠ, např. ve školním bufetu" dataDxfId="403"/>
    <tableColumn id="47" name="Pokud má Vaše dítě dietetická opatření stanovená lékařem, uveďte, jak se k tomu školní jídelna staví" dataDxfId="402"/>
    <tableColumn id="48" name="Uveďte stručně, jaký typ diety Vaše dítě potřebuje" dataDxfId="401"/>
    <tableColumn id="49" name="Komunikaci se školní jídelnou při objednávání, rušení, placení obědů hodnotím jako [Vyberte jednu možnost]" dataDxfId="400"/>
    <tableColumn id="50" name="ZŠ je přístupná komunikaci o stravovacích potřebách mého dítěte" dataDxfId="399"/>
  </tableColumns>
  <tableStyleInfo name="TableStyleLight1" showFirstColumn="0" showLastColumn="0" showRowStripes="1" showColumnStripes="0"/>
</table>
</file>

<file path=xl/tables/table6.xml><?xml version="1.0" encoding="utf-8"?>
<table xmlns="http://schemas.openxmlformats.org/spreadsheetml/2006/main" id="7" name="Tabulka9" displayName="Tabulka9" ref="A275:AX297" totalsRowShown="0" headerRowDxfId="398" dataDxfId="396" headerRowBorderDxfId="397">
  <autoFilter ref="A275:AX297"/>
  <tableColumns count="50">
    <tableColumn id="1" name="Časová značka" dataDxfId="395"/>
    <tableColumn id="2" name="Vyberte základní školu, kterou Vaše dítě navštěvuje..." dataDxfId="394"/>
    <tableColumn id="3" name="Mé dítě navštěvuje" dataDxfId="393"/>
    <tableColumn id="4" name="Atmosféru školy vnímám [Vyberte jednu možnost]" dataDxfId="392"/>
    <tableColumn id="5" name="Naše ZŠ používá prvky moderní výuky, případně alternativních metod výuky (skupinové vyučování, problémové vyučování, Hejného matematika, praktické vyučování, RWCT (metody čtením a psaním ke kritickému myšlení), výuka jazyků CLIL, metoda čtení Sfumato, Mon" dataDxfId="391"/>
    <tableColumn id="6" name="Pokud jste v předchozí otázce zvolili &quot;Ano&quot;, uveďte jaké"/>
    <tableColumn id="7" name="Naše ZŠ pracuje s nadanými dětmi [Vyberte jednu možnost]" dataDxfId="390"/>
    <tableColumn id="8" name="Využívám  této možnosti  - práce s nadanými dětmi" dataDxfId="389"/>
    <tableColumn id="9" name="Pokud ano, uveďte proč" dataDxfId="388"/>
    <tableColumn id="10" name="Pokud ne, uveďte proč" dataDxfId="387"/>
    <tableColumn id="11" name="Domácí přípravu dítěte do školy hodnotím jako  [Vyberte jednu možnost]" dataDxfId="386"/>
    <tableColumn id="12" name="Vztah třídního učitele k žákům ve třídě hodnotím, jako" dataDxfId="385"/>
    <tableColumn id="13" name="Pomoc, kterou poskytují učitelé mému dítěti, když má problémy, hodnotím jako [Vyberte jednu možnost]" dataDxfId="384"/>
    <tableColumn id="14" name="Pokud jste využili pomoci poskytované učiteli, uveďte proč. Pokud Vám k využití pomoci něco bránilo, uveďte důvod" dataDxfId="383"/>
    <tableColumn id="15" name="V naší ZŠ využívám výchovné poradenství" dataDxfId="382"/>
    <tableColumn id="16" name="Přivítal/a bych pomoc a rady speciálního pedagoga v naší ZŠ. Uveďte Ano/Ne a důvod" dataDxfId="381"/>
    <tableColumn id="17" name="Mé dítě má speciální vzdělávací potřeby (např. rizikový vývoj řeči, poruchy pozornosti, problémové chování, zdravotní omezení, jiný)" dataDxfId="380"/>
    <tableColumn id="18" name="Pokud Vaše dítě má speciální vzdělávací potřeby a nejste spokojeni s prací ZŠ v této oblasti, uveďte, jaké změny byste přivítali" dataDxfId="379"/>
    <tableColumn id="19" name="Znám náplň a práci školní družiny či školního klubu" dataDxfId="378"/>
    <tableColumn id="20" name="Jsem spokojen/a s provozem školní družiny či školního klubu" dataDxfId="377"/>
    <tableColumn id="21" name="Práci školní družiny či školního klubu hodnotím jako" dataDxfId="376"/>
    <tableColumn id="22" name="Naše ZŠ  reaguje na požadavky a připomínky rodičů" dataDxfId="375"/>
    <tableColumn id="23" name="Vyhovuje mi stávající informační systém ZŠ (webové stránky školy, el. žákovská knížka…)" dataDxfId="374"/>
    <tableColumn id="24" name="Vaše návrhy pro zlepšení stávajícího informačního systému ZŠ"/>
    <tableColumn id="25" name="Přístup a jednání pedagogů hodnotím jako [Vyberte jednu možnost]" dataDxfId="373"/>
    <tableColumn id="26" name="Přístup a jednání provozních zaměstnanců hodnotím jako [Vyberte jednu možnost]" dataDxfId="372"/>
    <tableColumn id="27" name="S možnostmi komunikace s ředitelem nebo jeho zástupcem (s vedením ZŠ) jsem..." dataDxfId="371"/>
    <tableColumn id="28" name="Se zaměřením ZŠ, její vizí a rozvojem jsem seznámen/a [Vyberte jednu možnost]" dataDxfId="370"/>
    <tableColumn id="29" name="ZŠ pro mé dítě jsem vybíral/a..." dataDxfId="369"/>
    <tableColumn id="30" name="Uveďte jiný důvod výběru ZŠ" dataDxfId="368"/>
    <tableColumn id="31" name="Vaše náměty pro zlepšení komunikace rodičů se ZŠ" dataDxfId="367"/>
    <tableColumn id="32" name="Jednání pedagogů s rodiči při informačních schůzkách vnímám [Vyberte jednu možnost]" dataDxfId="366"/>
    <tableColumn id="33" name="V naší ZŠ pozoruji  projevy šikany či agresivity [Vyberte jednu možnost]" dataDxfId="365"/>
    <tableColumn id="34" name="Naše ZŠ řeší agresivní projevy dětí [Vyberte jednu možnost]" dataDxfId="364"/>
    <tableColumn id="35" name="Dle mého názoru se ZŠ dostatečně věnuje prevenci rizikových projevů chování [Vyberte jednu možnost]" dataDxfId="363"/>
    <tableColumn id="36" name="Naše ZŠ rozvíjí dovednosti k bezpečnému chování dětí (např. dopravní výchova, chování na internetu, apod.) [Vyberte jednu možnost]" dataDxfId="362"/>
    <tableColumn id="37" name="V případě podezření na šikanu, záškoláctví či jiné sociálně patologické jevy se mohu s důvěrou obrátit na vedení ZŠ" dataDxfId="361"/>
    <tableColumn id="38" name="Jak byste vylepšili systém preventivních programů a aktivit ZŠ?" dataDxfId="360"/>
    <tableColumn id="39" name="Jste spokojen/a s nabídkou a kvalitou mimoškolních aktivit pro děti, které  ZŠ  nabízí v rámci školní družiny či klubu [Vyberte jednu možnost]" dataDxfId="359"/>
    <tableColumn id="40" name="ZŠ je schopna pomoct mému dítěti řešit problémy, se kterými se setkalo, např. jeho studijní výsledky, navazování kontaktů se spolužáky, apod [Vyberte jednu možnost]" dataDxfId="358"/>
    <tableColumn id="41" name="Z mimoškolních akcí, aktivit a soutěží  ZŠ  bych chtěl/a vyzdvihnout"/>
    <tableColumn id="42" name="Do mimoškolních aktivit ZŠ bych přidal/a" dataDxfId="357"/>
    <tableColumn id="43" name="Na naší ZŠ si vážím/oceňuji" dataDxfId="356"/>
    <tableColumn id="44" name="Pro zlepšení chodu a provozu ZŠ navrhuji"/>
    <tableColumn id="45" name="Obědy ve školní jídelně mému dítěti chutnají " dataDxfId="355"/>
    <tableColumn id="46" name="Přivítal/a bych možnost zakoupení zdravé svačinky v ZŠ, např. ve školním bufetu" dataDxfId="354"/>
    <tableColumn id="47" name="Pokud má Vaše dítě dietetická opatření stanovená lékařem, uveďte, jak se k tomu školní jídelna staví"/>
    <tableColumn id="48" name="Uveďte stručně, jaký typ diety Vaše dítě potřebuje"/>
    <tableColumn id="49" name="Komunikaci se školní jídelnou při objednávání, rušení, placení obědů hodnotím jako [Vyberte jednu možnost]" dataDxfId="353"/>
    <tableColumn id="50" name="ZŠ je přístupná komunikaci o stravovacích potřebách mého dítěte" dataDxfId="352"/>
  </tableColumns>
  <tableStyleInfo name="TableStyleLight1" showFirstColumn="0" showLastColumn="0" showRowStripes="1" showColumnStripes="0"/>
</table>
</file>

<file path=xl/tables/table7.xml><?xml version="1.0" encoding="utf-8"?>
<table xmlns="http://schemas.openxmlformats.org/spreadsheetml/2006/main" id="15" name="Tabulka6" displayName="Tabulka6" ref="A331:AX382" totalsRowShown="0" headerRowDxfId="351" dataDxfId="349" headerRowBorderDxfId="350">
  <autoFilter ref="A331:AX382"/>
  <tableColumns count="50">
    <tableColumn id="1" name="Časová značka" dataDxfId="348"/>
    <tableColumn id="2" name="Vyberte základní školu, kterou Vaše dítě navštěvuje..." dataDxfId="347"/>
    <tableColumn id="3" name="Mé dítě navštěvuje" dataDxfId="346"/>
    <tableColumn id="4" name="Atmosféru školy vnímám [Vyberte jednu možnost]" dataDxfId="345"/>
    <tableColumn id="5" name="Naše ZŠ používá prvky moderní výuky, případně alternativních metod výuky (skupinové vyučování, problémové vyučování, Hejného matematika, praktické vyučování, RWCT (metody čtením a psaním ke kritickému myšlení), výuka jazyků CLIL, metoda čtení Sfumato, Mon" dataDxfId="344"/>
    <tableColumn id="6" name="Pokud jste v předchozí otázce zvolili &quot;Ano&quot;, uveďte jaké" dataDxfId="343"/>
    <tableColumn id="7" name="Naše ZŠ pracuje s nadanými dětmi [Vyberte jednu možnost]" dataDxfId="342"/>
    <tableColumn id="8" name="Využívám  této možnosti  - práce s nadanými dětmi" dataDxfId="341"/>
    <tableColumn id="9" name="Pokud ano, uveďte proč" dataDxfId="340"/>
    <tableColumn id="10" name="Pokud ne, uveďte proč" dataDxfId="339"/>
    <tableColumn id="11" name="Domácí přípravu dítěte do školy hodnotím jako  [Vyberte jednu možnost]" dataDxfId="338"/>
    <tableColumn id="12" name="Vztah třídního učitele k žákům ve třídě hodnotím, jako" dataDxfId="337"/>
    <tableColumn id="13" name="Pomoc, kterou poskytují učitelé mému dítěti, když má problémy, hodnotím jako [Vyberte jednu možnost]" dataDxfId="336"/>
    <tableColumn id="14" name="Pokud jste využili pomoci poskytované učiteli, uveďte proč. Pokud Vám k využití pomoci něco bránilo, uveďte důvod" dataDxfId="335"/>
    <tableColumn id="15" name="V naší ZŠ využívám výchovné poradenství" dataDxfId="334"/>
    <tableColumn id="16" name="Přivítal/a bych pomoc a rady speciálního pedagoga v naší ZŠ. Uveďte Ano/Ne a důvod" dataDxfId="333"/>
    <tableColumn id="17" name="Mé dítě má speciální vzdělávací potřeby (např. rizikový vývoj řeči, poruchy pozornosti, problémové chování, zdravotní omezení, jiný)" dataDxfId="332"/>
    <tableColumn id="18" name="Pokud Vaše dítě má speciální vzdělávací potřeby a nejste spokojeni s prací ZŠ v této oblasti, uveďte, jaké změny byste přivítali" dataDxfId="331"/>
    <tableColumn id="19" name="Znám náplň a práci školní družiny či školního klubu" dataDxfId="330"/>
    <tableColumn id="20" name="Jsem spokojen/a s provozem školní družiny či školního klubu" dataDxfId="329"/>
    <tableColumn id="21" name="Práci školní družiny či školního klubu hodnotím jako" dataDxfId="328"/>
    <tableColumn id="22" name="Naše ZŠ  reaguje na požadavky a připomínky rodičů" dataDxfId="327"/>
    <tableColumn id="23" name="Vyhovuje mi stávající informační systém ZŠ (webové stránky školy, el. žákovská knížka…)" dataDxfId="326"/>
    <tableColumn id="24" name="Vaše návrhy pro zlepšení stávajícího informačního systému ZŠ" dataDxfId="325"/>
    <tableColumn id="25" name="Přístup a jednání pedagogů hodnotím jako [Vyberte jednu možnost]" dataDxfId="324"/>
    <tableColumn id="26" name="Přístup a jednání provozních zaměstnanců hodnotím jako [Vyberte jednu možnost]" dataDxfId="323"/>
    <tableColumn id="27" name="S možnostmi komunikace s ředitelem nebo jeho zástupcem (s vedením ZŠ) jsem..." dataDxfId="322"/>
    <tableColumn id="28" name="Se zaměřením ZŠ, její vizí a rozvojem jsem seznámen/a [Vyberte jednu možnost]" dataDxfId="321"/>
    <tableColumn id="29" name="ZŠ pro mé dítě jsem vybíral/a..." dataDxfId="320"/>
    <tableColumn id="30" name="Uveďte jiný důvod výběru ZŠ" dataDxfId="319"/>
    <tableColumn id="31" name="Vaše náměty pro zlepšení komunikace rodičů se ZŠ" dataDxfId="318"/>
    <tableColumn id="32" name="Jednání pedagogů s rodiči při informačních schůzkách vnímám [Vyberte jednu možnost]" dataDxfId="317"/>
    <tableColumn id="33" name="V naší ZŠ pozoruji  projevy šikany či agresivity [Vyberte jednu možnost]" dataDxfId="316"/>
    <tableColumn id="34" name="Naše ZŠ řeší agresivní projevy dětí [Vyberte jednu možnost]" dataDxfId="315"/>
    <tableColumn id="35" name="Dle mého názoru se ZŠ dostatečně věnuje prevenci rizikových projevů chování [Vyberte jednu možnost]" dataDxfId="314"/>
    <tableColumn id="36" name="Naše ZŠ rozvíjí dovednosti k bezpečnému chování dětí (např. dopravní výchova, chování na internetu, apod.) [Vyberte jednu možnost]" dataDxfId="313"/>
    <tableColumn id="37" name="V případě podezření na šikanu, záškoláctví či jiné sociálně patologické jevy se mohu s důvěrou obrátit na vedení ZŠ" dataDxfId="312"/>
    <tableColumn id="38" name="Jak byste vylepšili systém preventivních programů a aktivit ZŠ?" dataDxfId="311"/>
    <tableColumn id="39" name="Jste spokojen/a s nabídkou a kvalitou mimoškolních aktivit pro děti, které  ZŠ  nabízí v rámci školní družiny či klubu [Vyberte jednu možnost]" dataDxfId="310"/>
    <tableColumn id="40" name="ZŠ je schopna pomoct mému dítěti řešit problémy, se kterými se setkalo, např. jeho studijní výsledky, navazování kontaktů se spolužáky, apod [Vyberte jednu možnost]" dataDxfId="309"/>
    <tableColumn id="41" name="Z mimoškolních akcí, aktivit a soutěží  ZŠ  bych chtěl/a vyzdvihnout" dataDxfId="308"/>
    <tableColumn id="42" name="Do mimoškolních aktivit ZŠ bych přidal/a" dataDxfId="307"/>
    <tableColumn id="43" name="Na naší ZŠ si vážím/oceňuji" dataDxfId="306"/>
    <tableColumn id="44" name="Pro zlepšení chodu a provozu ZŠ navrhuji" dataDxfId="305"/>
    <tableColumn id="45" name="Obědy ve školní jídelně mému dítěti chutnají " dataDxfId="304"/>
    <tableColumn id="46" name="Přivítal/a bych možnost zakoupení zdravé svačinky v ZŠ, např. ve školním bufetu" dataDxfId="303"/>
    <tableColumn id="47" name="Pokud má Vaše dítě dietetická opatření stanovená lékařem, uveďte, jak se k tomu školní jídelna staví" dataDxfId="302"/>
    <tableColumn id="48" name="Uveďte stručně, jaký typ diety Vaše dítě potřebuje" dataDxfId="301"/>
    <tableColumn id="49" name="Komunikaci se školní jídelnou při objednávání, rušení, placení obědů hodnotím jako [Vyberte jednu možnost]" dataDxfId="300"/>
    <tableColumn id="50" name="ZŠ je přístupná komunikaci o stravovacích potřebách mého dítěte" dataDxfId="299"/>
  </tableColumns>
  <tableStyleInfo name="TableStyleLight1" showFirstColumn="0" showLastColumn="0" showRowStripes="1" showColumnStripes="0"/>
</table>
</file>

<file path=xl/tables/table8.xml><?xml version="1.0" encoding="utf-8"?>
<table xmlns="http://schemas.openxmlformats.org/spreadsheetml/2006/main" id="16" name="Tabulka12" displayName="Tabulka12" ref="A405:AX482" totalsRowShown="0" headerRowDxfId="298" dataDxfId="296" headerRowBorderDxfId="297">
  <autoFilter ref="A405:AX482"/>
  <tableColumns count="50">
    <tableColumn id="1" name="Časová značka" dataDxfId="295"/>
    <tableColumn id="2" name="Vyberte základní školu, kterou Vaše dítě navštěvuje..." dataDxfId="294"/>
    <tableColumn id="3" name="Mé dítě navštěvuje" dataDxfId="293"/>
    <tableColumn id="4" name="Atmosféru školy vnímám [Vyberte jednu možnost]" dataDxfId="292"/>
    <tableColumn id="5" name="Naše ZŠ používá prvky moderní výuky, případně alternativních metod výuky (skupinové vyučování, problémové vyučování, Hejného matematika, praktické vyučování, RWCT (metody čtením a psaním ke kritickému myšlení), výuka jazyků CLIL, metoda čtení Sfumato, Mon" dataDxfId="291"/>
    <tableColumn id="6" name="Pokud jste v předchozí otázce zvolili &quot;Ano&quot;, uveďte jaké"/>
    <tableColumn id="7" name="Naše ZŠ pracuje s nadanými dětmi [Vyberte jednu možnost]" dataDxfId="290"/>
    <tableColumn id="8" name="Využívám  této možnosti  - práce s nadanými dětmi" dataDxfId="289"/>
    <tableColumn id="9" name="Pokud ano, uveďte proč"/>
    <tableColumn id="10" name="Pokud ne, uveďte proč"/>
    <tableColumn id="11" name="Domácí přípravu dítěte do školy hodnotím jako  [Vyberte jednu možnost]" dataDxfId="288"/>
    <tableColumn id="12" name="Vztah třídního učitele k žákům ve třídě hodnotím, jako" dataDxfId="287"/>
    <tableColumn id="13" name="Pomoc, kterou poskytují učitelé mému dítěti, když má problémy, hodnotím jako [Vyberte jednu možnost]" dataDxfId="286"/>
    <tableColumn id="14" name="Pokud jste využili pomoci poskytované učiteli, uveďte proč. Pokud Vám k využití pomoci něco bránilo, uveďte důvod" dataDxfId="285"/>
    <tableColumn id="15" name="V naší ZŠ využívám výchovné poradenství" dataDxfId="284"/>
    <tableColumn id="16" name="Přivítal/a bych pomoc a rady speciálního pedagoga v naší ZŠ. Uveďte Ano/Ne a důvod" dataDxfId="283"/>
    <tableColumn id="17" name="Mé dítě má speciální vzdělávací potřeby (např. rizikový vývoj řeči, poruchy pozornosti, problémové chování, zdravotní omezení, jiný)" dataDxfId="282"/>
    <tableColumn id="18" name="Pokud Vaše dítě má speciální vzdělávací potřeby a nejste spokojeni s prací ZŠ v této oblasti, uveďte, jaké změny byste přivítali" dataDxfId="281"/>
    <tableColumn id="19" name="Znám náplň a práci školní družiny či školního klubu" dataDxfId="280"/>
    <tableColumn id="20" name="Jsem spokojen/a s provozem školní družiny či školního klubu" dataDxfId="279"/>
    <tableColumn id="21" name="Práci školní družiny či školního klubu hodnotím jako" dataDxfId="278"/>
    <tableColumn id="22" name="Naše ZŠ  reaguje na požadavky a připomínky rodičů" dataDxfId="277"/>
    <tableColumn id="23" name="Vyhovuje mi stávající informační systém ZŠ (webové stránky školy, el. žákovská knížka…)" dataDxfId="276"/>
    <tableColumn id="24" name="Vaše návrhy pro zlepšení stávajícího informačního systému ZŠ" dataDxfId="275"/>
    <tableColumn id="25" name="Přístup a jednání pedagogů hodnotím jako [Vyberte jednu možnost]" dataDxfId="274"/>
    <tableColumn id="26" name="Přístup a jednání provozních zaměstnanců hodnotím jako [Vyberte jednu možnost]" dataDxfId="273"/>
    <tableColumn id="27" name="S možnostmi komunikace s ředitelem nebo jeho zástupcem (s vedením ZŠ) jsem..." dataDxfId="272"/>
    <tableColumn id="28" name="Se zaměřením ZŠ, její vizí a rozvojem jsem seznámen/a [Vyberte jednu možnost]" dataDxfId="271"/>
    <tableColumn id="29" name="ZŠ pro mé dítě jsem vybíral/a..." dataDxfId="270"/>
    <tableColumn id="30" name="Uveďte jiný důvod výběru ZŠ"/>
    <tableColumn id="31" name="Vaše náměty pro zlepšení komunikace rodičů se ZŠ" dataDxfId="269"/>
    <tableColumn id="32" name="Jednání pedagogů s rodiči při informačních schůzkách vnímám [Vyberte jednu možnost]" dataDxfId="268"/>
    <tableColumn id="33" name="V naší ZŠ pozoruji  projevy šikany či agresivity [Vyberte jednu možnost]" dataDxfId="267"/>
    <tableColumn id="34" name="Naše ZŠ řeší agresivní projevy dětí [Vyberte jednu možnost]" dataDxfId="266"/>
    <tableColumn id="35" name="Dle mého názoru se ZŠ dostatečně věnuje prevenci rizikových projevů chování [Vyberte jednu možnost]" dataDxfId="265"/>
    <tableColumn id="36" name="Naše ZŠ rozvíjí dovednosti k bezpečnému chování dětí (např. dopravní výchova, chování na internetu, apod.) [Vyberte jednu možnost]" dataDxfId="264"/>
    <tableColumn id="37" name="V případě podezření na šikanu, záškoláctví či jiné sociálně patologické jevy se mohu s důvěrou obrátit na vedení ZŠ" dataDxfId="263"/>
    <tableColumn id="38" name="Jak byste vylepšili systém preventivních programů a aktivit ZŠ?" dataDxfId="262"/>
    <tableColumn id="39" name="Jste spokojen/a s nabídkou a kvalitou mimoškolních aktivit pro děti, které  ZŠ  nabízí v rámci školní družiny či klubu [Vyberte jednu možnost]" dataDxfId="261"/>
    <tableColumn id="40" name="ZŠ je schopna pomoct mému dítěti řešit problémy, se kterými se setkalo, např. jeho studijní výsledky, navazování kontaktů se spolužáky, apod [Vyberte jednu možnost]" dataDxfId="260"/>
    <tableColumn id="41" name="Z mimoškolních akcí, aktivit a soutěží  ZŠ  bych chtěl/a vyzdvihnout"/>
    <tableColumn id="42" name="Do mimoškolních aktivit ZŠ bych přidal/a" dataDxfId="259"/>
    <tableColumn id="43" name="Na naší ZŠ si vážím/oceňuji" dataDxfId="258"/>
    <tableColumn id="44" name="Pro zlepšení chodu a provozu ZŠ navrhuji" dataDxfId="257"/>
    <tableColumn id="45" name="Obědy ve školní jídelně mému dítěti chutnají " dataDxfId="256"/>
    <tableColumn id="46" name="Přivítal/a bych možnost zakoupení zdravé svačinky v ZŠ, např. ve školním bufetu" dataDxfId="255"/>
    <tableColumn id="47" name="Pokud má Vaše dítě dietetická opatření stanovená lékařem, uveďte, jak se k tomu školní jídelna staví"/>
    <tableColumn id="48" name="Uveďte stručně, jaký typ diety Vaše dítě potřebuje"/>
    <tableColumn id="49" name="Komunikaci se školní jídelnou při objednávání, rušení, placení obědů hodnotím jako [Vyberte jednu možnost]" dataDxfId="254"/>
    <tableColumn id="50" name="ZŠ je přístupná komunikaci o stravovacích potřebách mého dítěte" dataDxfId="253"/>
  </tableColumns>
  <tableStyleInfo name="TableStyleLight1" showFirstColumn="0" showLastColumn="0" showRowStripes="1" showColumnStripes="0"/>
</table>
</file>

<file path=xl/tables/table9.xml><?xml version="1.0" encoding="utf-8"?>
<table xmlns="http://schemas.openxmlformats.org/spreadsheetml/2006/main" id="2" name="Tabulka1210" displayName="Tabulka1210" ref="A1:AI12" totalsRowShown="0" headerRowDxfId="252" dataDxfId="250" headerRowBorderDxfId="251">
  <autoFilter ref="A1:AI12"/>
  <tableColumns count="35">
    <tableColumn id="1" name="Timestamp" dataDxfId="249"/>
    <tableColumn id="2" name="Vyberte jednu možnost" dataDxfId="248"/>
    <tableColumn id="3" name="Atmosféra v naší MŠ je [Vyberte jednu možnost:]" dataDxfId="247"/>
    <tableColumn id="4" name="Jsem dostatečně informován ze strany pedagogů, jak se mé dítě v MŠ chová a projevuje [Vyberte jednu možnost]" dataDxfId="246"/>
    <tableColumn id="5" name="Vztah pedagogů k dětem je v naší MŠ [Vyberte jednu možnost]" dataDxfId="245"/>
    <tableColumn id="6" name="Vztah provozních zaměstnanců (školnice, kuchařky, uklízečky, apod.)k dětem je v naší MŠ [Vyberte jednu možnost]" dataDxfId="244"/>
    <tableColumn id="7" name="Naše MŠ používá moderní prvky ve výuce (např. Hejného matematika pro předškoláky, Montessori pedagogika, skupinové vyučování, Začít spolu, adaptační program, Zdravá školka) [Vyberte jednu možnost]" dataDxfId="243"/>
    <tableColumn id="8" name="Jako rodič se mohu účastnit vzdělávání ve třídě MŠ [Vyberte jednu možnost]" dataDxfId="242"/>
    <tableColumn id="9" name="Pedagog poskytuje pomoc, když má mé dítě nějaký problém [Vyberte jednu možnost]" dataDxfId="241"/>
    <tableColumn id="10" name="Mé dítě má speciální vzdělávací potřeby (např. rizikový vývoj řeči, poruchy pozornosti, problémové chování, zdravotní omezení, jiný)" dataDxfId="240"/>
    <tableColumn id="11" name="Jaké změny byste případně uvítali v práci pedagogů s Vašim dítětem?" dataDxfId="239"/>
    <tableColumn id="12" name="Naše MŠ pracuje s nadanými dětmi [Vyberte jednu možnost]" dataDxfId="238"/>
    <tableColumn id="13" name="Vybíral/a jsem MŠ pro své dítě podle" dataDxfId="237"/>
    <tableColumn id="14" name="Pokud jste vybírali školu z jiných důvodů, než je spádovost a zaměření školy, můžete uvést jaké důvody to byly?" dataDxfId="236"/>
    <tableColumn id="15" name="Jednání pedagogů se mnou jako rodičem je v denním kontaktu [Vyberte jednu možnost]" dataDxfId="235"/>
    <tableColumn id="16" name="Naše MŠ reaguje na požadavky a připomínky rodičů" dataDxfId="234"/>
    <tableColumn id="17" name="Vedoucí pracovník v naší MŠ je v komunikaci vstřícný [Vyberte jednu možnost]" dataDxfId="233"/>
    <tableColumn id="18" name="Stávající informační systém v MŠ (např. webové stránky školy, facebook, e-mail, nástěnky) vnímám jako [Vyberte jednu možnost]" dataDxfId="232"/>
    <tableColumn id="19" name="Jaké změny informačního systému MŠ byste doporučili?" dataDxfId="231"/>
    <tableColumn id="20" name="Na naší MŠ si vážím a chtěl/a bych vyzdvihnout"/>
    <tableColumn id="21" name="Pro zlepšení chodu a provozu MŠ navrhuji" dataDxfId="230"/>
    <tableColumn id="22" name="Naše MŠ podporuje bezpečné chování dětí (např. pravidla chování ve třídě, na vycházkách, na kulturních akcích, dopravní výchova, apod.) [Vyberte jednu možnost]" dataDxfId="229"/>
    <tableColumn id="23" name="V naší MŠ se setkávám s projevy agresivního chování [Vyberte jednu možnost]" dataDxfId="228"/>
    <tableColumn id="24" name="Pokud jste se setkali s projevy agresivního chování uveďte prosím v jaké situaci" dataDxfId="227"/>
    <tableColumn id="25" name="V případě podezření na šikanu se mohu s důvěrou obrátit na vedení MŠ" dataDxfId="226"/>
    <tableColumn id="26" name="S pomůckami a hračkami v naší MŠ jsem spokojen [Vyberte jednu možnost]" dataDxfId="225"/>
    <tableColumn id="27" name="Ve vybavení naší MŠ bych jako rodič přivítal/a"/>
    <tableColumn id="28" name="S prostředím v naší MŠ jsem spokojen/a (třídy, jídelna, odpočinkový prostor) [Vyberte jednu možnost]" dataDxfId="224"/>
    <tableColumn id="29" name="Pro zlepšení prostředí naší MŠ bych jako rodič přivítal/a"/>
    <tableColumn id="30" name="Mému dítěti v MŠ podávané jídlo chutná [Vyberte jednu možnost]" dataDxfId="223"/>
    <tableColumn id="31" name="Naše MŠ je přístupná komunikaci ke stravovacím návykům a potřebám našeho dítěte" dataDxfId="222"/>
    <tableColumn id="32" name="Mé dítě má dietetická opatření stanovená lékařem" dataDxfId="221"/>
    <tableColumn id="33" name="Pokud má Vaše dítě dietetická opatření, jak se k tomu staví vedení MŠ?" dataDxfId="220"/>
    <tableColumn id="34" name="Mé další návrhy a podněty ke stravování v naší MŠ" dataDxfId="219"/>
    <tableColumn id="35" name="Prostor pro vlastní vyjádření rodiče k jednání pedagogů" dataDxfId="218"/>
  </tableColumns>
  <tableStyleInfo name="TableStyleLight1" showFirstColumn="0" showLastColumn="0" showRowStripes="1" showColumnStripes="0"/>
</table>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table" Target="../tables/table6.xml"/><Relationship Id="rId3" Type="http://schemas.openxmlformats.org/officeDocument/2006/relationships/table" Target="../tables/table1.xml"/><Relationship Id="rId7" Type="http://schemas.openxmlformats.org/officeDocument/2006/relationships/table" Target="../tables/table5.x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6" Type="http://schemas.openxmlformats.org/officeDocument/2006/relationships/table" Target="../tables/table4.xml"/><Relationship Id="rId11" Type="http://schemas.openxmlformats.org/officeDocument/2006/relationships/comments" Target="../comments1.xml"/><Relationship Id="rId5" Type="http://schemas.openxmlformats.org/officeDocument/2006/relationships/table" Target="../tables/table3.xml"/><Relationship Id="rId10" Type="http://schemas.openxmlformats.org/officeDocument/2006/relationships/table" Target="../tables/table8.xml"/><Relationship Id="rId4" Type="http://schemas.openxmlformats.org/officeDocument/2006/relationships/table" Target="../tables/table2.xml"/><Relationship Id="rId9" Type="http://schemas.openxmlformats.org/officeDocument/2006/relationships/table" Target="../tables/table7.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table" Target="../tables/table15.xml"/><Relationship Id="rId3" Type="http://schemas.openxmlformats.org/officeDocument/2006/relationships/table" Target="../tables/table10.xml"/><Relationship Id="rId7" Type="http://schemas.openxmlformats.org/officeDocument/2006/relationships/table" Target="../tables/table14.xml"/><Relationship Id="rId2" Type="http://schemas.openxmlformats.org/officeDocument/2006/relationships/table" Target="../tables/table9.xml"/><Relationship Id="rId1" Type="http://schemas.openxmlformats.org/officeDocument/2006/relationships/printerSettings" Target="../printerSettings/printerSettings5.bin"/><Relationship Id="rId6" Type="http://schemas.openxmlformats.org/officeDocument/2006/relationships/table" Target="../tables/table13.xml"/><Relationship Id="rId5" Type="http://schemas.openxmlformats.org/officeDocument/2006/relationships/table" Target="../tables/table12.xml"/><Relationship Id="rId4" Type="http://schemas.openxmlformats.org/officeDocument/2006/relationships/table" Target="../tables/table11.xml"/><Relationship Id="rId9" Type="http://schemas.openxmlformats.org/officeDocument/2006/relationships/table" Target="../tables/table16.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2:O29"/>
  <sheetViews>
    <sheetView zoomScale="50" zoomScaleNormal="100" zoomScalePageLayoutView="50" workbookViewId="0">
      <selection activeCell="N15" sqref="N15"/>
    </sheetView>
  </sheetViews>
  <sheetFormatPr defaultColWidth="8.85546875" defaultRowHeight="12.75" x14ac:dyDescent="0.2"/>
  <cols>
    <col min="1" max="16384" width="8.85546875" style="1"/>
  </cols>
  <sheetData>
    <row r="2" spans="1:15" ht="13.15" customHeight="1" x14ac:dyDescent="0.2">
      <c r="A2" s="122" t="s">
        <v>1489</v>
      </c>
      <c r="B2" s="122"/>
      <c r="C2" s="122"/>
      <c r="D2" s="122"/>
      <c r="E2" s="122"/>
      <c r="F2" s="122"/>
      <c r="G2" s="122"/>
      <c r="H2" s="122"/>
      <c r="I2" s="122"/>
      <c r="J2" s="122"/>
      <c r="K2" s="122"/>
      <c r="L2" s="122"/>
      <c r="M2" s="122"/>
      <c r="N2" s="122"/>
      <c r="O2" s="7"/>
    </row>
    <row r="3" spans="1:15" ht="13.15" customHeight="1" x14ac:dyDescent="0.2">
      <c r="A3" s="122"/>
      <c r="B3" s="122"/>
      <c r="C3" s="122"/>
      <c r="D3" s="122"/>
      <c r="E3" s="122"/>
      <c r="F3" s="122"/>
      <c r="G3" s="122"/>
      <c r="H3" s="122"/>
      <c r="I3" s="122"/>
      <c r="J3" s="122"/>
      <c r="K3" s="122"/>
      <c r="L3" s="122"/>
      <c r="M3" s="122"/>
      <c r="N3" s="122"/>
      <c r="O3" s="7"/>
    </row>
    <row r="4" spans="1:15" ht="13.15" customHeight="1" x14ac:dyDescent="0.2">
      <c r="A4" s="122"/>
      <c r="B4" s="122"/>
      <c r="C4" s="122"/>
      <c r="D4" s="122"/>
      <c r="E4" s="122"/>
      <c r="F4" s="122"/>
      <c r="G4" s="122"/>
      <c r="H4" s="122"/>
      <c r="I4" s="122"/>
      <c r="J4" s="122"/>
      <c r="K4" s="122"/>
      <c r="L4" s="122"/>
      <c r="M4" s="122"/>
      <c r="N4" s="122"/>
      <c r="O4" s="7"/>
    </row>
    <row r="10" spans="1:15" ht="14.45" customHeight="1" x14ac:dyDescent="0.2">
      <c r="D10" s="2"/>
    </row>
    <row r="11" spans="1:15" ht="13.15" customHeight="1" x14ac:dyDescent="0.2">
      <c r="A11" s="122" t="s">
        <v>1490</v>
      </c>
      <c r="B11" s="122"/>
      <c r="C11" s="122"/>
      <c r="D11" s="122"/>
      <c r="E11" s="122"/>
      <c r="F11" s="122"/>
      <c r="G11" s="122"/>
      <c r="H11" s="122"/>
      <c r="I11" s="122"/>
      <c r="J11" s="122"/>
      <c r="K11" s="122"/>
      <c r="L11" s="122"/>
      <c r="M11" s="122"/>
      <c r="N11" s="122"/>
      <c r="O11" s="7"/>
    </row>
    <row r="12" spans="1:15" ht="13.15" customHeight="1" x14ac:dyDescent="0.2">
      <c r="A12" s="122"/>
      <c r="B12" s="122"/>
      <c r="C12" s="122"/>
      <c r="D12" s="122"/>
      <c r="E12" s="122"/>
      <c r="F12" s="122"/>
      <c r="G12" s="122"/>
      <c r="H12" s="122"/>
      <c r="I12" s="122"/>
      <c r="J12" s="122"/>
      <c r="K12" s="122"/>
      <c r="L12" s="122"/>
      <c r="M12" s="122"/>
      <c r="N12" s="122"/>
      <c r="O12" s="7"/>
    </row>
    <row r="13" spans="1:15" ht="13.15" customHeight="1" x14ac:dyDescent="0.2">
      <c r="A13" s="122"/>
      <c r="B13" s="122"/>
      <c r="C13" s="122"/>
      <c r="D13" s="122"/>
      <c r="E13" s="122"/>
      <c r="F13" s="122"/>
      <c r="G13" s="122"/>
      <c r="H13" s="122"/>
      <c r="I13" s="122"/>
      <c r="J13" s="122"/>
      <c r="K13" s="122"/>
      <c r="L13" s="122"/>
      <c r="M13" s="122"/>
      <c r="N13" s="122"/>
      <c r="O13" s="7"/>
    </row>
    <row r="14" spans="1:15" ht="13.15" customHeight="1" x14ac:dyDescent="0.2">
      <c r="A14" s="122"/>
      <c r="B14" s="122"/>
      <c r="C14" s="122"/>
      <c r="D14" s="122"/>
      <c r="E14" s="122"/>
      <c r="F14" s="122"/>
      <c r="G14" s="122"/>
      <c r="H14" s="122"/>
      <c r="I14" s="122"/>
      <c r="J14" s="122"/>
      <c r="K14" s="122"/>
      <c r="L14" s="122"/>
      <c r="M14" s="122"/>
      <c r="N14" s="122"/>
      <c r="O14" s="7"/>
    </row>
    <row r="15" spans="1:15" ht="13.15" customHeight="1" x14ac:dyDescent="0.2">
      <c r="A15" s="8"/>
      <c r="B15" s="8"/>
      <c r="C15" s="8"/>
      <c r="D15" s="8"/>
      <c r="E15" s="8"/>
      <c r="F15" s="8"/>
      <c r="G15" s="8"/>
      <c r="H15" s="8"/>
      <c r="I15" s="8"/>
      <c r="J15" s="8"/>
      <c r="K15" s="8"/>
      <c r="L15" s="8"/>
      <c r="M15" s="8"/>
      <c r="N15" s="8"/>
      <c r="O15" s="8"/>
    </row>
    <row r="16" spans="1:15" ht="13.15" customHeight="1" x14ac:dyDescent="0.2">
      <c r="A16" s="8"/>
      <c r="B16" s="8"/>
      <c r="C16" s="8"/>
      <c r="D16" s="8"/>
      <c r="E16" s="8"/>
      <c r="F16" s="8"/>
      <c r="G16" s="8"/>
      <c r="H16" s="8"/>
      <c r="I16" s="8"/>
      <c r="J16" s="8"/>
      <c r="K16" s="8"/>
      <c r="L16" s="8"/>
      <c r="M16" s="8"/>
      <c r="N16" s="8"/>
      <c r="O16" s="8"/>
    </row>
    <row r="18" spans="1:15" ht="13.15" customHeight="1" x14ac:dyDescent="0.2">
      <c r="A18" s="121" t="s">
        <v>348</v>
      </c>
      <c r="B18" s="121"/>
      <c r="C18" s="121"/>
      <c r="D18" s="121"/>
      <c r="E18" s="121"/>
      <c r="F18" s="121"/>
      <c r="G18" s="121"/>
      <c r="H18" s="121"/>
      <c r="I18" s="121"/>
      <c r="J18" s="121"/>
      <c r="K18" s="121"/>
      <c r="L18" s="121"/>
      <c r="M18" s="121"/>
      <c r="N18" s="121"/>
      <c r="O18" s="6"/>
    </row>
    <row r="19" spans="1:15" ht="13.15" customHeight="1" x14ac:dyDescent="0.2">
      <c r="A19" s="121"/>
      <c r="B19" s="121"/>
      <c r="C19" s="121"/>
      <c r="D19" s="121"/>
      <c r="E19" s="121"/>
      <c r="F19" s="121"/>
      <c r="G19" s="121"/>
      <c r="H19" s="121"/>
      <c r="I19" s="121"/>
      <c r="J19" s="121"/>
      <c r="K19" s="121"/>
      <c r="L19" s="121"/>
      <c r="M19" s="121"/>
      <c r="N19" s="121"/>
      <c r="O19" s="6"/>
    </row>
    <row r="20" spans="1:15" ht="13.15" customHeight="1" x14ac:dyDescent="0.2">
      <c r="A20" s="121"/>
      <c r="B20" s="121"/>
      <c r="C20" s="121"/>
      <c r="D20" s="121"/>
      <c r="E20" s="121"/>
      <c r="F20" s="121"/>
      <c r="G20" s="121"/>
      <c r="H20" s="121"/>
      <c r="I20" s="121"/>
      <c r="J20" s="121"/>
      <c r="K20" s="121"/>
      <c r="L20" s="121"/>
      <c r="M20" s="121"/>
      <c r="N20" s="121"/>
      <c r="O20" s="6"/>
    </row>
    <row r="21" spans="1:15" ht="13.15" customHeight="1" x14ac:dyDescent="0.2">
      <c r="A21" s="121"/>
      <c r="B21" s="121"/>
      <c r="C21" s="121"/>
      <c r="D21" s="121"/>
      <c r="E21" s="121"/>
      <c r="F21" s="121"/>
      <c r="G21" s="121"/>
      <c r="H21" s="121"/>
      <c r="I21" s="121"/>
      <c r="J21" s="121"/>
      <c r="K21" s="121"/>
      <c r="L21" s="121"/>
      <c r="M21" s="121"/>
      <c r="N21" s="121"/>
      <c r="O21" s="6"/>
    </row>
    <row r="22" spans="1:15" ht="13.15" customHeight="1" x14ac:dyDescent="0.2">
      <c r="A22" s="121"/>
      <c r="B22" s="121"/>
      <c r="C22" s="121"/>
      <c r="D22" s="121"/>
      <c r="E22" s="121"/>
      <c r="F22" s="121"/>
      <c r="G22" s="121"/>
      <c r="H22" s="121"/>
      <c r="I22" s="121"/>
      <c r="J22" s="121"/>
      <c r="K22" s="121"/>
      <c r="L22" s="121"/>
      <c r="M22" s="121"/>
      <c r="N22" s="121"/>
      <c r="O22" s="6"/>
    </row>
    <row r="23" spans="1:15" ht="13.15" customHeight="1" x14ac:dyDescent="0.2">
      <c r="A23" s="121"/>
      <c r="B23" s="121"/>
      <c r="C23" s="121"/>
      <c r="D23" s="121"/>
      <c r="E23" s="121"/>
      <c r="F23" s="121"/>
      <c r="G23" s="121"/>
      <c r="H23" s="121"/>
      <c r="I23" s="121"/>
      <c r="J23" s="121"/>
      <c r="K23" s="121"/>
      <c r="L23" s="121"/>
      <c r="M23" s="121"/>
      <c r="N23" s="121"/>
      <c r="O23" s="6"/>
    </row>
    <row r="24" spans="1:15" ht="25.15" customHeight="1" x14ac:dyDescent="0.2">
      <c r="A24" s="75"/>
      <c r="B24" s="75"/>
      <c r="C24" s="75"/>
      <c r="D24" s="75"/>
      <c r="E24" s="75"/>
      <c r="F24" s="75"/>
      <c r="G24" s="75"/>
      <c r="H24" s="75"/>
      <c r="I24" s="75"/>
      <c r="J24" s="75"/>
      <c r="K24" s="75"/>
      <c r="L24" s="75"/>
      <c r="M24" s="75"/>
      <c r="N24" s="75"/>
      <c r="O24" s="6"/>
    </row>
    <row r="25" spans="1:15" ht="26.25" x14ac:dyDescent="0.2">
      <c r="A25" s="120" t="s">
        <v>500</v>
      </c>
      <c r="B25" s="120"/>
      <c r="C25" s="120"/>
      <c r="D25" s="120"/>
      <c r="E25" s="120"/>
      <c r="F25" s="120"/>
      <c r="G25" s="120"/>
      <c r="H25" s="120"/>
      <c r="I25" s="120"/>
      <c r="J25" s="120"/>
      <c r="K25" s="120"/>
      <c r="L25" s="120"/>
      <c r="M25" s="120"/>
      <c r="N25" s="120"/>
      <c r="O25" s="3"/>
    </row>
    <row r="26" spans="1:15" x14ac:dyDescent="0.2">
      <c r="A26" s="120"/>
      <c r="B26" s="120"/>
      <c r="C26" s="120"/>
      <c r="D26" s="120"/>
      <c r="E26" s="120"/>
      <c r="F26" s="120"/>
      <c r="G26" s="120"/>
      <c r="H26" s="120"/>
      <c r="I26" s="120"/>
      <c r="J26" s="120"/>
      <c r="K26" s="120"/>
      <c r="L26" s="120"/>
      <c r="M26" s="120"/>
      <c r="N26" s="120"/>
    </row>
    <row r="27" spans="1:15" ht="36.75" customHeight="1" x14ac:dyDescent="0.2">
      <c r="A27" s="120"/>
      <c r="B27" s="120"/>
      <c r="C27" s="120"/>
      <c r="D27" s="120"/>
      <c r="E27" s="120"/>
      <c r="F27" s="120"/>
      <c r="G27" s="120"/>
      <c r="H27" s="120"/>
      <c r="I27" s="120"/>
      <c r="J27" s="120"/>
      <c r="K27" s="120"/>
      <c r="L27" s="120"/>
      <c r="M27" s="120"/>
      <c r="N27" s="120"/>
      <c r="O27" s="5"/>
    </row>
    <row r="28" spans="1:15" ht="53.45" customHeight="1" x14ac:dyDescent="0.2">
      <c r="A28" s="5"/>
      <c r="B28" s="5"/>
      <c r="C28" s="5"/>
      <c r="D28" s="5"/>
      <c r="E28" s="5"/>
      <c r="F28" s="5"/>
      <c r="G28" s="5"/>
      <c r="H28" s="5"/>
      <c r="I28" s="5"/>
      <c r="J28" s="5"/>
      <c r="K28" s="5"/>
      <c r="L28" s="5"/>
      <c r="M28" s="5"/>
      <c r="N28" s="5"/>
      <c r="O28" s="5"/>
    </row>
    <row r="29" spans="1:15" ht="45" customHeight="1" x14ac:dyDescent="0.2">
      <c r="A29" s="4"/>
      <c r="B29" s="4"/>
      <c r="C29" s="4"/>
      <c r="D29" s="4"/>
      <c r="E29" s="4"/>
      <c r="F29" s="4"/>
      <c r="G29" s="4"/>
      <c r="H29" s="4"/>
      <c r="I29" s="4"/>
      <c r="J29" s="4"/>
      <c r="K29" s="4"/>
      <c r="L29" s="4"/>
      <c r="M29" s="4"/>
      <c r="N29" s="4"/>
      <c r="O29" s="4"/>
    </row>
  </sheetData>
  <mergeCells count="4">
    <mergeCell ref="A25:N27"/>
    <mergeCell ref="A18:N23"/>
    <mergeCell ref="A2:N4"/>
    <mergeCell ref="A11:N14"/>
  </mergeCells>
  <phoneticPr fontId="0" type="noConversion"/>
  <pageMargins left="0.70866141732283472" right="0.70866141732283472" top="1.3779527559055118" bottom="1.1811023622047245" header="0.31496062992125984" footer="0.31496062992125984"/>
  <pageSetup paperSize="9" orientation="landscape" r:id="rId1"/>
  <headerFooter>
    <oddHeader>&amp;C&amp;G</oddHeader>
    <oddFooter xml:space="preserve">&amp;CProjekt Místní akční plán ORP Kopřivnice II, reg.č. CZ.02.3.68/0.0/0.0/17_047/0008634 
je realizovaný a financovaný s podporou ESF, Operačního programu 
Výzkum, vývoj a vzdělávání, státního rozpočtu a rozpočtu města
</oddFooter>
  </headerFooter>
  <drawing r:id="rId2"/>
  <legacyDrawingHF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3"/>
  </sheetPr>
  <dimension ref="A1:AX502"/>
  <sheetViews>
    <sheetView topLeftCell="AO1" zoomScaleNormal="100" workbookViewId="0">
      <pane ySplit="1" topLeftCell="A275" activePane="bottomLeft" state="frozen"/>
      <selection pane="bottomLeft" activeCell="AR329" sqref="AR329"/>
    </sheetView>
  </sheetViews>
  <sheetFormatPr defaultColWidth="16.85546875" defaultRowHeight="12.75" x14ac:dyDescent="0.2"/>
  <cols>
    <col min="1" max="36" width="16.85546875" style="10"/>
    <col min="37" max="37" width="16.85546875" style="95"/>
    <col min="38" max="44" width="16.85546875" style="10"/>
    <col min="45" max="45" width="16.85546875" style="95"/>
    <col min="46" max="16384" width="16.85546875" style="10"/>
  </cols>
  <sheetData>
    <row r="1" spans="1:50" x14ac:dyDescent="0.2">
      <c r="A1" s="9" t="s">
        <v>1492</v>
      </c>
      <c r="B1" s="9" t="s">
        <v>1493</v>
      </c>
      <c r="C1" s="9" t="s">
        <v>1494</v>
      </c>
      <c r="D1" s="9" t="s">
        <v>1495</v>
      </c>
      <c r="E1" s="9" t="s">
        <v>2178</v>
      </c>
      <c r="F1" s="9" t="s">
        <v>1497</v>
      </c>
      <c r="G1" s="9" t="s">
        <v>1498</v>
      </c>
      <c r="H1" s="9" t="s">
        <v>1499</v>
      </c>
      <c r="I1" s="9" t="s">
        <v>1500</v>
      </c>
      <c r="J1" s="9" t="s">
        <v>1501</v>
      </c>
      <c r="K1" s="9" t="s">
        <v>1502</v>
      </c>
      <c r="L1" s="9" t="s">
        <v>1503</v>
      </c>
      <c r="M1" s="9" t="s">
        <v>1504</v>
      </c>
      <c r="N1" s="9" t="s">
        <v>1505</v>
      </c>
      <c r="O1" s="9" t="s">
        <v>1506</v>
      </c>
      <c r="P1" s="9" t="s">
        <v>1507</v>
      </c>
      <c r="Q1" s="9" t="s">
        <v>1508</v>
      </c>
      <c r="R1" s="9" t="s">
        <v>1509</v>
      </c>
      <c r="S1" s="9" t="s">
        <v>1510</v>
      </c>
      <c r="T1" s="9" t="s">
        <v>1511</v>
      </c>
      <c r="U1" s="9" t="s">
        <v>1512</v>
      </c>
      <c r="V1" s="9" t="s">
        <v>1513</v>
      </c>
      <c r="W1" s="9" t="s">
        <v>1514</v>
      </c>
      <c r="X1" s="9" t="s">
        <v>1515</v>
      </c>
      <c r="Y1" s="9" t="s">
        <v>1516</v>
      </c>
      <c r="Z1" s="9" t="s">
        <v>1517</v>
      </c>
      <c r="AA1" s="9" t="s">
        <v>1518</v>
      </c>
      <c r="AB1" s="9" t="s">
        <v>1519</v>
      </c>
      <c r="AC1" s="9" t="s">
        <v>1520</v>
      </c>
      <c r="AD1" s="9" t="s">
        <v>1521</v>
      </c>
      <c r="AE1" s="9" t="s">
        <v>1522</v>
      </c>
      <c r="AF1" s="9" t="s">
        <v>1523</v>
      </c>
      <c r="AG1" s="9" t="s">
        <v>1524</v>
      </c>
      <c r="AH1" s="9" t="s">
        <v>1525</v>
      </c>
      <c r="AI1" s="9" t="s">
        <v>1526</v>
      </c>
      <c r="AJ1" s="9" t="s">
        <v>1527</v>
      </c>
      <c r="AK1" s="91" t="s">
        <v>1528</v>
      </c>
      <c r="AL1" s="9" t="s">
        <v>1529</v>
      </c>
      <c r="AM1" s="9" t="s">
        <v>1530</v>
      </c>
      <c r="AN1" s="9" t="s">
        <v>1531</v>
      </c>
      <c r="AO1" s="9" t="s">
        <v>1532</v>
      </c>
      <c r="AP1" s="9" t="s">
        <v>1533</v>
      </c>
      <c r="AQ1" s="9" t="s">
        <v>1534</v>
      </c>
      <c r="AR1" s="9" t="s">
        <v>1535</v>
      </c>
      <c r="AS1" s="91" t="s">
        <v>1536</v>
      </c>
      <c r="AT1" s="9" t="s">
        <v>1537</v>
      </c>
      <c r="AU1" s="9" t="s">
        <v>1538</v>
      </c>
      <c r="AV1" s="9" t="s">
        <v>1539</v>
      </c>
      <c r="AW1" s="9" t="s">
        <v>1540</v>
      </c>
      <c r="AX1" s="9" t="s">
        <v>1541</v>
      </c>
    </row>
    <row r="2" spans="1:50" x14ac:dyDescent="0.2">
      <c r="A2" s="11">
        <v>43487.572487476849</v>
      </c>
      <c r="B2" s="12" t="s">
        <v>1595</v>
      </c>
      <c r="C2" s="12" t="s">
        <v>1596</v>
      </c>
      <c r="D2" s="12" t="s">
        <v>1597</v>
      </c>
      <c r="E2" s="12" t="s">
        <v>1598</v>
      </c>
      <c r="F2" s="13"/>
      <c r="G2" s="12" t="s">
        <v>1598</v>
      </c>
      <c r="H2" s="12" t="s">
        <v>1599</v>
      </c>
      <c r="I2" s="13"/>
      <c r="J2" s="13"/>
      <c r="K2" s="12" t="s">
        <v>1600</v>
      </c>
      <c r="L2" s="12">
        <v>1</v>
      </c>
      <c r="M2" s="12" t="s">
        <v>1601</v>
      </c>
      <c r="N2" s="12" t="s">
        <v>1602</v>
      </c>
      <c r="O2" s="12" t="s">
        <v>1603</v>
      </c>
      <c r="P2" s="12" t="s">
        <v>1604</v>
      </c>
      <c r="Q2" s="12" t="s">
        <v>1605</v>
      </c>
      <c r="R2" s="13"/>
      <c r="S2" s="12" t="s">
        <v>1603</v>
      </c>
      <c r="T2" s="12" t="s">
        <v>1603</v>
      </c>
      <c r="U2" s="12">
        <v>3</v>
      </c>
      <c r="V2" s="12" t="s">
        <v>1606</v>
      </c>
      <c r="W2" s="12" t="s">
        <v>1606</v>
      </c>
      <c r="X2" s="13"/>
      <c r="Y2" s="12" t="s">
        <v>1607</v>
      </c>
      <c r="Z2" s="12" t="s">
        <v>1607</v>
      </c>
      <c r="AA2" s="12" t="s">
        <v>1608</v>
      </c>
      <c r="AB2" s="12" t="s">
        <v>1606</v>
      </c>
      <c r="AC2" s="12" t="s">
        <v>1609</v>
      </c>
      <c r="AD2" s="13"/>
      <c r="AE2" s="13"/>
      <c r="AF2" s="12" t="s">
        <v>1597</v>
      </c>
      <c r="AG2" s="12" t="s">
        <v>1603</v>
      </c>
      <c r="AH2" s="12" t="s">
        <v>1598</v>
      </c>
      <c r="AI2" s="12" t="s">
        <v>1598</v>
      </c>
      <c r="AJ2" s="12" t="s">
        <v>1598</v>
      </c>
      <c r="AK2" s="92" t="s">
        <v>1610</v>
      </c>
      <c r="AL2" s="13"/>
      <c r="AM2" s="12" t="s">
        <v>1598</v>
      </c>
      <c r="AN2" s="12" t="s">
        <v>1606</v>
      </c>
      <c r="AO2" s="13"/>
      <c r="AP2" s="12" t="s">
        <v>1611</v>
      </c>
      <c r="AQ2" s="12" t="s">
        <v>1612</v>
      </c>
      <c r="AR2" s="13"/>
      <c r="AS2" s="92" t="s">
        <v>1613</v>
      </c>
      <c r="AT2" s="12" t="s">
        <v>1606</v>
      </c>
      <c r="AU2" s="13"/>
      <c r="AV2" s="13"/>
      <c r="AW2" s="12" t="s">
        <v>1601</v>
      </c>
      <c r="AX2" s="12" t="s">
        <v>1603</v>
      </c>
    </row>
    <row r="3" spans="1:50" x14ac:dyDescent="0.2">
      <c r="A3" s="14">
        <v>43488.33232538194</v>
      </c>
      <c r="B3" s="15" t="s">
        <v>1595</v>
      </c>
      <c r="C3" s="15" t="s">
        <v>1596</v>
      </c>
      <c r="D3" s="15" t="s">
        <v>1597</v>
      </c>
      <c r="E3" s="15" t="s">
        <v>1598</v>
      </c>
      <c r="F3" s="16"/>
      <c r="G3" s="15" t="s">
        <v>1598</v>
      </c>
      <c r="H3" s="15" t="s">
        <v>1599</v>
      </c>
      <c r="I3" s="16"/>
      <c r="J3" s="16"/>
      <c r="K3" s="15" t="s">
        <v>1600</v>
      </c>
      <c r="L3" s="15">
        <v>2</v>
      </c>
      <c r="M3" s="15" t="s">
        <v>1601</v>
      </c>
      <c r="N3" s="15" t="s">
        <v>1614</v>
      </c>
      <c r="O3" s="15" t="s">
        <v>1603</v>
      </c>
      <c r="P3" s="15" t="s">
        <v>1615</v>
      </c>
      <c r="Q3" s="15" t="s">
        <v>1605</v>
      </c>
      <c r="R3" s="16"/>
      <c r="S3" s="15" t="s">
        <v>1606</v>
      </c>
      <c r="T3" s="15" t="s">
        <v>1606</v>
      </c>
      <c r="U3" s="15">
        <v>2</v>
      </c>
      <c r="V3" s="15" t="s">
        <v>1606</v>
      </c>
      <c r="W3" s="15" t="s">
        <v>1606</v>
      </c>
      <c r="X3" s="16"/>
      <c r="Y3" s="15" t="s">
        <v>1607</v>
      </c>
      <c r="Z3" s="15" t="s">
        <v>1616</v>
      </c>
      <c r="AA3" s="15" t="s">
        <v>1608</v>
      </c>
      <c r="AB3" s="15" t="s">
        <v>1606</v>
      </c>
      <c r="AC3" s="15" t="s">
        <v>1617</v>
      </c>
      <c r="AD3" s="16"/>
      <c r="AE3" s="16"/>
      <c r="AF3" s="15" t="s">
        <v>1618</v>
      </c>
      <c r="AG3" s="15" t="s">
        <v>1606</v>
      </c>
      <c r="AH3" s="15" t="s">
        <v>1606</v>
      </c>
      <c r="AI3" s="15" t="s">
        <v>1606</v>
      </c>
      <c r="AJ3" s="15" t="s">
        <v>1606</v>
      </c>
      <c r="AK3" s="93" t="s">
        <v>1610</v>
      </c>
      <c r="AL3" s="16"/>
      <c r="AM3" s="15" t="s">
        <v>1606</v>
      </c>
      <c r="AN3" s="15" t="s">
        <v>1606</v>
      </c>
      <c r="AO3" s="16"/>
      <c r="AP3" s="16"/>
      <c r="AQ3" s="15" t="s">
        <v>1619</v>
      </c>
      <c r="AR3" s="16"/>
      <c r="AS3" s="93" t="s">
        <v>1620</v>
      </c>
      <c r="AT3" s="15" t="s">
        <v>1603</v>
      </c>
      <c r="AU3" s="16"/>
      <c r="AV3" s="16"/>
      <c r="AW3" s="15" t="s">
        <v>1601</v>
      </c>
      <c r="AX3" s="15" t="s">
        <v>1606</v>
      </c>
    </row>
    <row r="4" spans="1:50" x14ac:dyDescent="0.2">
      <c r="A4" s="11">
        <v>43489.414704710653</v>
      </c>
      <c r="B4" s="12" t="s">
        <v>1595</v>
      </c>
      <c r="C4" s="12" t="s">
        <v>1621</v>
      </c>
      <c r="D4" s="12" t="s">
        <v>1597</v>
      </c>
      <c r="E4" s="12" t="s">
        <v>1603</v>
      </c>
      <c r="F4" s="13"/>
      <c r="G4" s="12" t="s">
        <v>1598</v>
      </c>
      <c r="H4" s="12" t="s">
        <v>1599</v>
      </c>
      <c r="I4" s="13"/>
      <c r="J4" s="12" t="s">
        <v>1622</v>
      </c>
      <c r="K4" s="12" t="s">
        <v>1623</v>
      </c>
      <c r="L4" s="12">
        <v>2</v>
      </c>
      <c r="M4" s="12" t="s">
        <v>1601</v>
      </c>
      <c r="N4" s="12" t="s">
        <v>1624</v>
      </c>
      <c r="O4" s="12" t="s">
        <v>1603</v>
      </c>
      <c r="P4" s="12" t="s">
        <v>1624</v>
      </c>
      <c r="Q4" s="12" t="s">
        <v>1605</v>
      </c>
      <c r="R4" s="13"/>
      <c r="S4" s="12" t="s">
        <v>1606</v>
      </c>
      <c r="T4" s="12" t="s">
        <v>1606</v>
      </c>
      <c r="U4" s="12">
        <v>1</v>
      </c>
      <c r="V4" s="12" t="s">
        <v>1606</v>
      </c>
      <c r="W4" s="12" t="s">
        <v>1606</v>
      </c>
      <c r="X4" s="13"/>
      <c r="Y4" s="12" t="s">
        <v>1616</v>
      </c>
      <c r="Z4" s="12" t="s">
        <v>1616</v>
      </c>
      <c r="AA4" s="12" t="s">
        <v>1608</v>
      </c>
      <c r="AB4" s="12" t="s">
        <v>1606</v>
      </c>
      <c r="AC4" s="12" t="s">
        <v>1609</v>
      </c>
      <c r="AD4" s="13"/>
      <c r="AE4" s="13"/>
      <c r="AF4" s="12" t="s">
        <v>1597</v>
      </c>
      <c r="AG4" s="12" t="s">
        <v>1603</v>
      </c>
      <c r="AH4" s="12" t="s">
        <v>1598</v>
      </c>
      <c r="AI4" s="12" t="s">
        <v>1606</v>
      </c>
      <c r="AJ4" s="12" t="s">
        <v>1606</v>
      </c>
      <c r="AK4" s="92" t="s">
        <v>1613</v>
      </c>
      <c r="AL4" s="13"/>
      <c r="AM4" s="12" t="s">
        <v>1606</v>
      </c>
      <c r="AN4" s="12" t="s">
        <v>1606</v>
      </c>
      <c r="AO4" s="13"/>
      <c r="AP4" s="13"/>
      <c r="AQ4" s="12" t="s">
        <v>1625</v>
      </c>
      <c r="AR4" s="12" t="s">
        <v>1626</v>
      </c>
      <c r="AS4" s="92" t="s">
        <v>1627</v>
      </c>
      <c r="AT4" s="12" t="s">
        <v>1606</v>
      </c>
      <c r="AU4" s="13"/>
      <c r="AV4" s="13"/>
      <c r="AW4" s="12" t="s">
        <v>1601</v>
      </c>
      <c r="AX4" s="12" t="s">
        <v>1606</v>
      </c>
    </row>
    <row r="5" spans="1:50" x14ac:dyDescent="0.2">
      <c r="A5" s="14">
        <v>43489.69422229167</v>
      </c>
      <c r="B5" s="15" t="s">
        <v>1595</v>
      </c>
      <c r="C5" s="15" t="s">
        <v>1596</v>
      </c>
      <c r="D5" s="15" t="s">
        <v>1618</v>
      </c>
      <c r="E5" s="15" t="s">
        <v>1603</v>
      </c>
      <c r="F5" s="16"/>
      <c r="G5" s="15" t="s">
        <v>1603</v>
      </c>
      <c r="H5" s="15" t="s">
        <v>1599</v>
      </c>
      <c r="I5" s="16"/>
      <c r="J5" s="16"/>
      <c r="K5" s="15" t="s">
        <v>1623</v>
      </c>
      <c r="L5" s="15">
        <v>5</v>
      </c>
      <c r="M5" s="15" t="s">
        <v>1628</v>
      </c>
      <c r="N5" s="15" t="s">
        <v>1629</v>
      </c>
      <c r="O5" s="15" t="s">
        <v>1603</v>
      </c>
      <c r="P5" s="15" t="s">
        <v>1606</v>
      </c>
      <c r="Q5" s="15" t="s">
        <v>1605</v>
      </c>
      <c r="R5" s="16"/>
      <c r="S5" s="15" t="s">
        <v>1606</v>
      </c>
      <c r="T5" s="15" t="s">
        <v>1603</v>
      </c>
      <c r="U5" s="15">
        <v>4</v>
      </c>
      <c r="V5" s="15" t="s">
        <v>1606</v>
      </c>
      <c r="W5" s="15" t="s">
        <v>1606</v>
      </c>
      <c r="X5" s="16"/>
      <c r="Y5" s="15" t="s">
        <v>1616</v>
      </c>
      <c r="Z5" s="15" t="s">
        <v>1616</v>
      </c>
      <c r="AA5" s="15" t="s">
        <v>1608</v>
      </c>
      <c r="AB5" s="15" t="s">
        <v>1598</v>
      </c>
      <c r="AC5" s="15" t="s">
        <v>1609</v>
      </c>
      <c r="AD5" s="16"/>
      <c r="AE5" s="16"/>
      <c r="AF5" s="15" t="s">
        <v>1630</v>
      </c>
      <c r="AG5" s="15" t="s">
        <v>1603</v>
      </c>
      <c r="AH5" s="15" t="s">
        <v>1598</v>
      </c>
      <c r="AI5" s="15" t="s">
        <v>1598</v>
      </c>
      <c r="AJ5" s="15" t="s">
        <v>1598</v>
      </c>
      <c r="AK5" s="93" t="s">
        <v>1613</v>
      </c>
      <c r="AL5" s="16"/>
      <c r="AM5" s="15" t="s">
        <v>1603</v>
      </c>
      <c r="AN5" s="15" t="s">
        <v>1598</v>
      </c>
      <c r="AO5" s="15" t="s">
        <v>1631</v>
      </c>
      <c r="AP5" s="15" t="s">
        <v>1632</v>
      </c>
      <c r="AQ5" s="15" t="s">
        <v>1633</v>
      </c>
      <c r="AR5" s="16"/>
      <c r="AS5" s="93" t="s">
        <v>1627</v>
      </c>
      <c r="AT5" s="15" t="s">
        <v>1603</v>
      </c>
      <c r="AU5" s="16"/>
      <c r="AV5" s="16"/>
      <c r="AW5" s="15" t="s">
        <v>1601</v>
      </c>
      <c r="AX5" s="15" t="s">
        <v>1606</v>
      </c>
    </row>
    <row r="6" spans="1:50" x14ac:dyDescent="0.2">
      <c r="A6" s="11">
        <v>43489.702993263891</v>
      </c>
      <c r="B6" s="12" t="s">
        <v>1595</v>
      </c>
      <c r="C6" s="12" t="s">
        <v>1621</v>
      </c>
      <c r="D6" s="12" t="s">
        <v>1618</v>
      </c>
      <c r="E6" s="12" t="s">
        <v>1603</v>
      </c>
      <c r="F6" s="13"/>
      <c r="G6" s="12" t="s">
        <v>1603</v>
      </c>
      <c r="H6" s="12" t="s">
        <v>1599</v>
      </c>
      <c r="I6" s="13"/>
      <c r="J6" s="13"/>
      <c r="K6" s="12" t="s">
        <v>1623</v>
      </c>
      <c r="L6" s="12">
        <v>2</v>
      </c>
      <c r="M6" s="12" t="s">
        <v>1601</v>
      </c>
      <c r="N6" s="12" t="s">
        <v>1634</v>
      </c>
      <c r="O6" s="12" t="s">
        <v>1603</v>
      </c>
      <c r="P6" s="12" t="s">
        <v>1606</v>
      </c>
      <c r="Q6" s="12" t="s">
        <v>1605</v>
      </c>
      <c r="R6" s="13"/>
      <c r="S6" s="12" t="s">
        <v>1606</v>
      </c>
      <c r="T6" s="12" t="s">
        <v>1603</v>
      </c>
      <c r="U6" s="12">
        <v>4</v>
      </c>
      <c r="V6" s="12" t="s">
        <v>1606</v>
      </c>
      <c r="W6" s="12" t="s">
        <v>1606</v>
      </c>
      <c r="X6" s="13"/>
      <c r="Y6" s="12" t="s">
        <v>1616</v>
      </c>
      <c r="Z6" s="12" t="s">
        <v>1616</v>
      </c>
      <c r="AA6" s="12" t="s">
        <v>1608</v>
      </c>
      <c r="AB6" s="12" t="s">
        <v>1603</v>
      </c>
      <c r="AC6" s="12" t="s">
        <v>1609</v>
      </c>
      <c r="AD6" s="13"/>
      <c r="AE6" s="13"/>
      <c r="AF6" s="12" t="s">
        <v>1630</v>
      </c>
      <c r="AG6" s="12" t="s">
        <v>1603</v>
      </c>
      <c r="AH6" s="12" t="s">
        <v>1598</v>
      </c>
      <c r="AI6" s="12" t="s">
        <v>1598</v>
      </c>
      <c r="AJ6" s="12" t="s">
        <v>1598</v>
      </c>
      <c r="AK6" s="92" t="s">
        <v>1620</v>
      </c>
      <c r="AL6" s="13"/>
      <c r="AM6" s="12" t="s">
        <v>1603</v>
      </c>
      <c r="AN6" s="12" t="s">
        <v>1598</v>
      </c>
      <c r="AO6" s="12" t="s">
        <v>1631</v>
      </c>
      <c r="AP6" s="12" t="s">
        <v>1635</v>
      </c>
      <c r="AQ6" s="12" t="s">
        <v>1636</v>
      </c>
      <c r="AR6" s="13"/>
      <c r="AS6" s="92" t="s">
        <v>1627</v>
      </c>
      <c r="AT6" s="12" t="s">
        <v>1603</v>
      </c>
      <c r="AU6" s="13"/>
      <c r="AV6" s="13"/>
      <c r="AW6" s="12" t="s">
        <v>1601</v>
      </c>
      <c r="AX6" s="12" t="s">
        <v>1606</v>
      </c>
    </row>
    <row r="7" spans="1:50" x14ac:dyDescent="0.2">
      <c r="A7" s="14">
        <v>43489.733136041672</v>
      </c>
      <c r="B7" s="15" t="s">
        <v>1595</v>
      </c>
      <c r="C7" s="15" t="s">
        <v>1596</v>
      </c>
      <c r="D7" s="15" t="s">
        <v>1618</v>
      </c>
      <c r="E7" s="15" t="s">
        <v>1598</v>
      </c>
      <c r="F7" s="16"/>
      <c r="G7" s="15" t="s">
        <v>1598</v>
      </c>
      <c r="H7" s="15" t="s">
        <v>1599</v>
      </c>
      <c r="I7" s="16"/>
      <c r="J7" s="16"/>
      <c r="K7" s="15" t="s">
        <v>1623</v>
      </c>
      <c r="L7" s="15">
        <v>3</v>
      </c>
      <c r="M7" s="15" t="s">
        <v>1601</v>
      </c>
      <c r="N7" s="15" t="s">
        <v>1637</v>
      </c>
      <c r="O7" s="15" t="s">
        <v>1603</v>
      </c>
      <c r="P7" s="15" t="s">
        <v>1638</v>
      </c>
      <c r="Q7" s="15" t="s">
        <v>1605</v>
      </c>
      <c r="R7" s="16"/>
      <c r="S7" s="15" t="s">
        <v>1603</v>
      </c>
      <c r="T7" s="15" t="s">
        <v>1606</v>
      </c>
      <c r="U7" s="15">
        <v>3</v>
      </c>
      <c r="V7" s="15" t="s">
        <v>1603</v>
      </c>
      <c r="W7" s="15" t="s">
        <v>1606</v>
      </c>
      <c r="X7" s="16"/>
      <c r="Y7" s="15" t="s">
        <v>1616</v>
      </c>
      <c r="Z7" s="15" t="s">
        <v>1616</v>
      </c>
      <c r="AA7" s="15" t="s">
        <v>1608</v>
      </c>
      <c r="AB7" s="15" t="s">
        <v>1603</v>
      </c>
      <c r="AC7" s="15" t="s">
        <v>1609</v>
      </c>
      <c r="AD7" s="16"/>
      <c r="AE7" s="16"/>
      <c r="AF7" s="15" t="s">
        <v>1597</v>
      </c>
      <c r="AG7" s="15" t="s">
        <v>1603</v>
      </c>
      <c r="AH7" s="15" t="s">
        <v>1598</v>
      </c>
      <c r="AI7" s="15" t="s">
        <v>1606</v>
      </c>
      <c r="AJ7" s="15" t="s">
        <v>1598</v>
      </c>
      <c r="AK7" s="93" t="s">
        <v>1613</v>
      </c>
      <c r="AL7" s="16"/>
      <c r="AM7" s="15" t="s">
        <v>1606</v>
      </c>
      <c r="AN7" s="15" t="s">
        <v>1598</v>
      </c>
      <c r="AO7" s="16"/>
      <c r="AP7" s="16"/>
      <c r="AQ7" s="15" t="s">
        <v>1639</v>
      </c>
      <c r="AR7" s="16"/>
      <c r="AS7" s="93" t="s">
        <v>1627</v>
      </c>
      <c r="AT7" s="15" t="s">
        <v>1603</v>
      </c>
      <c r="AU7" s="16"/>
      <c r="AV7" s="16"/>
      <c r="AW7" s="15" t="s">
        <v>1628</v>
      </c>
      <c r="AX7" s="15" t="s">
        <v>1603</v>
      </c>
    </row>
    <row r="8" spans="1:50" x14ac:dyDescent="0.2">
      <c r="A8" s="11">
        <v>43489.759241898151</v>
      </c>
      <c r="B8" s="12" t="s">
        <v>1595</v>
      </c>
      <c r="C8" s="12" t="s">
        <v>1596</v>
      </c>
      <c r="D8" s="12" t="s">
        <v>1630</v>
      </c>
      <c r="E8" s="12" t="s">
        <v>1603</v>
      </c>
      <c r="F8" s="13"/>
      <c r="G8" s="12" t="s">
        <v>1603</v>
      </c>
      <c r="H8" s="12" t="s">
        <v>1599</v>
      </c>
      <c r="I8" s="13"/>
      <c r="J8" s="13"/>
      <c r="K8" s="12" t="s">
        <v>1640</v>
      </c>
      <c r="L8" s="12">
        <v>5</v>
      </c>
      <c r="M8" s="12" t="s">
        <v>1628</v>
      </c>
      <c r="N8" s="12" t="s">
        <v>1641</v>
      </c>
      <c r="O8" s="12" t="s">
        <v>1603</v>
      </c>
      <c r="P8" s="12" t="s">
        <v>1641</v>
      </c>
      <c r="Q8" s="12" t="s">
        <v>1605</v>
      </c>
      <c r="R8" s="13"/>
      <c r="S8" s="12" t="s">
        <v>1603</v>
      </c>
      <c r="T8" s="12" t="s">
        <v>1603</v>
      </c>
      <c r="U8" s="12">
        <v>4</v>
      </c>
      <c r="V8" s="12" t="s">
        <v>1603</v>
      </c>
      <c r="W8" s="12" t="s">
        <v>1603</v>
      </c>
      <c r="X8" s="13"/>
      <c r="Y8" s="12" t="s">
        <v>1642</v>
      </c>
      <c r="Z8" s="12" t="s">
        <v>1616</v>
      </c>
      <c r="AA8" s="12" t="s">
        <v>1643</v>
      </c>
      <c r="AB8" s="12" t="s">
        <v>1598</v>
      </c>
      <c r="AC8" s="12" t="s">
        <v>1609</v>
      </c>
      <c r="AD8" s="13"/>
      <c r="AE8" s="13"/>
      <c r="AF8" s="12" t="s">
        <v>1630</v>
      </c>
      <c r="AG8" s="12" t="s">
        <v>1598</v>
      </c>
      <c r="AH8" s="12" t="s">
        <v>1598</v>
      </c>
      <c r="AI8" s="12" t="s">
        <v>1598</v>
      </c>
      <c r="AJ8" s="12" t="s">
        <v>1606</v>
      </c>
      <c r="AK8" s="92" t="s">
        <v>1613</v>
      </c>
      <c r="AL8" s="13"/>
      <c r="AM8" s="12" t="s">
        <v>1598</v>
      </c>
      <c r="AN8" s="12" t="s">
        <v>1603</v>
      </c>
      <c r="AO8" s="13"/>
      <c r="AP8" s="13"/>
      <c r="AQ8" s="12" t="s">
        <v>1641</v>
      </c>
      <c r="AR8" s="13"/>
      <c r="AS8" s="92" t="s">
        <v>1620</v>
      </c>
      <c r="AT8" s="12" t="s">
        <v>1603</v>
      </c>
      <c r="AU8" s="13"/>
      <c r="AV8" s="13"/>
      <c r="AW8" s="12" t="s">
        <v>1601</v>
      </c>
      <c r="AX8" s="12" t="s">
        <v>1603</v>
      </c>
    </row>
    <row r="9" spans="1:50" x14ac:dyDescent="0.2">
      <c r="A9" s="14">
        <v>43489.780745439813</v>
      </c>
      <c r="B9" s="15" t="s">
        <v>1595</v>
      </c>
      <c r="C9" s="15" t="s">
        <v>1621</v>
      </c>
      <c r="D9" s="15" t="s">
        <v>1597</v>
      </c>
      <c r="E9" s="15" t="s">
        <v>1598</v>
      </c>
      <c r="F9" s="16"/>
      <c r="G9" s="15" t="s">
        <v>1606</v>
      </c>
      <c r="H9" s="15" t="s">
        <v>1599</v>
      </c>
      <c r="I9" s="16"/>
      <c r="J9" s="16"/>
      <c r="K9" s="15" t="s">
        <v>1600</v>
      </c>
      <c r="L9" s="15">
        <v>1</v>
      </c>
      <c r="M9" s="15" t="s">
        <v>1601</v>
      </c>
      <c r="N9" s="15" t="s">
        <v>1644</v>
      </c>
      <c r="O9" s="15" t="s">
        <v>1603</v>
      </c>
      <c r="P9" s="15" t="s">
        <v>1645</v>
      </c>
      <c r="Q9" s="15" t="s">
        <v>1605</v>
      </c>
      <c r="R9" s="16"/>
      <c r="S9" s="15" t="s">
        <v>1606</v>
      </c>
      <c r="T9" s="15" t="s">
        <v>1606</v>
      </c>
      <c r="U9" s="15">
        <v>2</v>
      </c>
      <c r="V9" s="15" t="s">
        <v>1606</v>
      </c>
      <c r="W9" s="15" t="s">
        <v>1606</v>
      </c>
      <c r="X9" s="15" t="s">
        <v>1646</v>
      </c>
      <c r="Y9" s="15" t="s">
        <v>1607</v>
      </c>
      <c r="Z9" s="15" t="s">
        <v>1607</v>
      </c>
      <c r="AA9" s="15" t="s">
        <v>1608</v>
      </c>
      <c r="AB9" s="15" t="s">
        <v>1606</v>
      </c>
      <c r="AC9" s="15" t="s">
        <v>1609</v>
      </c>
      <c r="AD9" s="15" t="s">
        <v>1647</v>
      </c>
      <c r="AE9" s="15" t="s">
        <v>1646</v>
      </c>
      <c r="AF9" s="15" t="s">
        <v>1597</v>
      </c>
      <c r="AG9" s="15" t="s">
        <v>1598</v>
      </c>
      <c r="AH9" s="15" t="s">
        <v>1598</v>
      </c>
      <c r="AI9" s="15" t="s">
        <v>1598</v>
      </c>
      <c r="AJ9" s="15" t="s">
        <v>1606</v>
      </c>
      <c r="AK9" s="93" t="s">
        <v>1610</v>
      </c>
      <c r="AL9" s="15" t="s">
        <v>1598</v>
      </c>
      <c r="AM9" s="15" t="s">
        <v>1606</v>
      </c>
      <c r="AN9" s="15" t="s">
        <v>1606</v>
      </c>
      <c r="AO9" s="15" t="s">
        <v>1598</v>
      </c>
      <c r="AP9" s="15" t="s">
        <v>1598</v>
      </c>
      <c r="AQ9" s="15" t="s">
        <v>1598</v>
      </c>
      <c r="AR9" s="15" t="s">
        <v>1598</v>
      </c>
      <c r="AS9" s="93" t="s">
        <v>1613</v>
      </c>
      <c r="AT9" s="15" t="s">
        <v>1606</v>
      </c>
      <c r="AU9" s="15" t="s">
        <v>1648</v>
      </c>
      <c r="AV9" s="15" t="s">
        <v>1649</v>
      </c>
      <c r="AW9" s="15" t="s">
        <v>1650</v>
      </c>
      <c r="AX9" s="15" t="s">
        <v>1606</v>
      </c>
    </row>
    <row r="10" spans="1:50" x14ac:dyDescent="0.2">
      <c r="A10" s="11">
        <v>43489.781914293984</v>
      </c>
      <c r="B10" s="12" t="s">
        <v>1595</v>
      </c>
      <c r="C10" s="12" t="s">
        <v>1596</v>
      </c>
      <c r="D10" s="12" t="s">
        <v>1618</v>
      </c>
      <c r="E10" s="12" t="s">
        <v>1603</v>
      </c>
      <c r="F10" s="13"/>
      <c r="G10" s="12" t="s">
        <v>1598</v>
      </c>
      <c r="H10" s="12" t="s">
        <v>1599</v>
      </c>
      <c r="I10" s="13"/>
      <c r="J10" s="13"/>
      <c r="K10" s="12" t="s">
        <v>1600</v>
      </c>
      <c r="L10" s="12">
        <v>1</v>
      </c>
      <c r="M10" s="12" t="s">
        <v>1601</v>
      </c>
      <c r="N10" s="12" t="s">
        <v>1651</v>
      </c>
      <c r="O10" s="12" t="s">
        <v>1606</v>
      </c>
      <c r="P10" s="12" t="s">
        <v>1652</v>
      </c>
      <c r="Q10" s="12" t="s">
        <v>1605</v>
      </c>
      <c r="R10" s="13"/>
      <c r="S10" s="12" t="s">
        <v>1606</v>
      </c>
      <c r="T10" s="12" t="s">
        <v>1606</v>
      </c>
      <c r="U10" s="12">
        <v>2</v>
      </c>
      <c r="V10" s="12" t="s">
        <v>1603</v>
      </c>
      <c r="W10" s="12" t="s">
        <v>1603</v>
      </c>
      <c r="X10" s="12" t="s">
        <v>1653</v>
      </c>
      <c r="Y10" s="12" t="s">
        <v>1616</v>
      </c>
      <c r="Z10" s="12" t="s">
        <v>1642</v>
      </c>
      <c r="AA10" s="12" t="s">
        <v>1608</v>
      </c>
      <c r="AB10" s="12" t="s">
        <v>1598</v>
      </c>
      <c r="AC10" s="12" t="s">
        <v>1609</v>
      </c>
      <c r="AD10" s="13"/>
      <c r="AE10" s="13"/>
      <c r="AF10" s="12" t="s">
        <v>1618</v>
      </c>
      <c r="AG10" s="12" t="s">
        <v>1603</v>
      </c>
      <c r="AH10" s="12" t="s">
        <v>1606</v>
      </c>
      <c r="AI10" s="12" t="s">
        <v>1606</v>
      </c>
      <c r="AJ10" s="12" t="s">
        <v>1606</v>
      </c>
      <c r="AK10" s="92" t="s">
        <v>1610</v>
      </c>
      <c r="AL10" s="13"/>
      <c r="AM10" s="12" t="s">
        <v>1606</v>
      </c>
      <c r="AN10" s="12" t="s">
        <v>1603</v>
      </c>
      <c r="AO10" s="13"/>
      <c r="AP10" s="12" t="s">
        <v>1654</v>
      </c>
      <c r="AQ10" s="12" t="s">
        <v>1655</v>
      </c>
      <c r="AR10" s="12" t="s">
        <v>1656</v>
      </c>
      <c r="AS10" s="92" t="s">
        <v>1610</v>
      </c>
      <c r="AT10" s="12" t="s">
        <v>1603</v>
      </c>
      <c r="AU10" s="13"/>
      <c r="AV10" s="13"/>
      <c r="AW10" s="12" t="s">
        <v>1601</v>
      </c>
      <c r="AX10" s="12" t="s">
        <v>1606</v>
      </c>
    </row>
    <row r="11" spans="1:50" x14ac:dyDescent="0.2">
      <c r="A11" s="14">
        <v>43489.79333133102</v>
      </c>
      <c r="B11" s="15" t="s">
        <v>1595</v>
      </c>
      <c r="C11" s="15" t="s">
        <v>1621</v>
      </c>
      <c r="D11" s="15" t="s">
        <v>1618</v>
      </c>
      <c r="E11" s="15" t="s">
        <v>1603</v>
      </c>
      <c r="F11" s="16"/>
      <c r="G11" s="15" t="s">
        <v>1598</v>
      </c>
      <c r="H11" s="15" t="s">
        <v>1599</v>
      </c>
      <c r="I11" s="16"/>
      <c r="J11" s="15" t="s">
        <v>1657</v>
      </c>
      <c r="K11" s="15" t="s">
        <v>1623</v>
      </c>
      <c r="L11" s="15">
        <v>4</v>
      </c>
      <c r="M11" s="15" t="s">
        <v>1628</v>
      </c>
      <c r="N11" s="15" t="s">
        <v>1658</v>
      </c>
      <c r="O11" s="15" t="s">
        <v>1603</v>
      </c>
      <c r="P11" s="15" t="s">
        <v>1659</v>
      </c>
      <c r="Q11" s="15" t="s">
        <v>1605</v>
      </c>
      <c r="R11" s="16"/>
      <c r="S11" s="15" t="s">
        <v>1603</v>
      </c>
      <c r="T11" s="15" t="s">
        <v>1606</v>
      </c>
      <c r="U11" s="15">
        <v>3</v>
      </c>
      <c r="V11" s="15" t="s">
        <v>1606</v>
      </c>
      <c r="W11" s="15" t="s">
        <v>1603</v>
      </c>
      <c r="X11" s="15" t="s">
        <v>1660</v>
      </c>
      <c r="Y11" s="15" t="s">
        <v>1642</v>
      </c>
      <c r="Z11" s="15" t="s">
        <v>1616</v>
      </c>
      <c r="AA11" s="15" t="s">
        <v>1643</v>
      </c>
      <c r="AB11" s="15" t="s">
        <v>1598</v>
      </c>
      <c r="AC11" s="15" t="s">
        <v>1661</v>
      </c>
      <c r="AD11" s="15" t="s">
        <v>1662</v>
      </c>
      <c r="AE11" s="16"/>
      <c r="AF11" s="15" t="s">
        <v>1618</v>
      </c>
      <c r="AG11" s="15" t="s">
        <v>1598</v>
      </c>
      <c r="AH11" s="15" t="s">
        <v>1598</v>
      </c>
      <c r="AI11" s="15" t="s">
        <v>1603</v>
      </c>
      <c r="AJ11" s="15" t="s">
        <v>1603</v>
      </c>
      <c r="AK11" s="93" t="s">
        <v>1613</v>
      </c>
      <c r="AL11" s="15" t="s">
        <v>1663</v>
      </c>
      <c r="AM11" s="15" t="s">
        <v>1603</v>
      </c>
      <c r="AN11" s="15" t="s">
        <v>1603</v>
      </c>
      <c r="AO11" s="15" t="s">
        <v>1664</v>
      </c>
      <c r="AP11" s="15" t="s">
        <v>1665</v>
      </c>
      <c r="AQ11" s="15" t="s">
        <v>1666</v>
      </c>
      <c r="AR11" s="15" t="s">
        <v>1667</v>
      </c>
      <c r="AS11" s="93" t="s">
        <v>1613</v>
      </c>
      <c r="AT11" s="15" t="s">
        <v>1606</v>
      </c>
      <c r="AU11" s="15" t="s">
        <v>1668</v>
      </c>
      <c r="AV11" s="15" t="s">
        <v>1669</v>
      </c>
      <c r="AW11" s="15" t="s">
        <v>1601</v>
      </c>
      <c r="AX11" s="15" t="s">
        <v>1603</v>
      </c>
    </row>
    <row r="12" spans="1:50" x14ac:dyDescent="0.2">
      <c r="A12" s="11">
        <v>43489.812004293985</v>
      </c>
      <c r="B12" s="12" t="s">
        <v>1595</v>
      </c>
      <c r="C12" s="12" t="s">
        <v>1621</v>
      </c>
      <c r="D12" s="12" t="s">
        <v>1597</v>
      </c>
      <c r="E12" s="12" t="s">
        <v>1598</v>
      </c>
      <c r="F12" s="13"/>
      <c r="G12" s="12" t="s">
        <v>1598</v>
      </c>
      <c r="H12" s="12" t="s">
        <v>1599</v>
      </c>
      <c r="I12" s="13"/>
      <c r="J12" s="13"/>
      <c r="K12" s="12" t="s">
        <v>1600</v>
      </c>
      <c r="L12" s="12">
        <v>1</v>
      </c>
      <c r="M12" s="12" t="s">
        <v>1670</v>
      </c>
      <c r="N12" s="12" t="s">
        <v>1671</v>
      </c>
      <c r="O12" s="12" t="s">
        <v>1606</v>
      </c>
      <c r="P12" s="12" t="s">
        <v>1672</v>
      </c>
      <c r="Q12" s="12" t="s">
        <v>1673</v>
      </c>
      <c r="R12" s="13"/>
      <c r="S12" s="12" t="s">
        <v>1603</v>
      </c>
      <c r="T12" s="12" t="s">
        <v>1603</v>
      </c>
      <c r="U12" s="12">
        <v>2</v>
      </c>
      <c r="V12" s="12" t="s">
        <v>1606</v>
      </c>
      <c r="W12" s="12" t="s">
        <v>1606</v>
      </c>
      <c r="X12" s="13"/>
      <c r="Y12" s="12" t="s">
        <v>1607</v>
      </c>
      <c r="Z12" s="12" t="s">
        <v>1607</v>
      </c>
      <c r="AA12" s="12" t="s">
        <v>1608</v>
      </c>
      <c r="AB12" s="12" t="s">
        <v>1606</v>
      </c>
      <c r="AC12" s="12" t="s">
        <v>1609</v>
      </c>
      <c r="AD12" s="13"/>
      <c r="AE12" s="13"/>
      <c r="AF12" s="12" t="s">
        <v>1597</v>
      </c>
      <c r="AG12" s="12" t="s">
        <v>1606</v>
      </c>
      <c r="AH12" s="12" t="s">
        <v>1606</v>
      </c>
      <c r="AI12" s="12" t="s">
        <v>1606</v>
      </c>
      <c r="AJ12" s="12" t="s">
        <v>1606</v>
      </c>
      <c r="AK12" s="92" t="s">
        <v>1610</v>
      </c>
      <c r="AL12" s="12" t="s">
        <v>1674</v>
      </c>
      <c r="AM12" s="12" t="s">
        <v>1598</v>
      </c>
      <c r="AN12" s="12" t="s">
        <v>1606</v>
      </c>
      <c r="AO12" s="13"/>
      <c r="AP12" s="13"/>
      <c r="AQ12" s="12" t="s">
        <v>1675</v>
      </c>
      <c r="AR12" s="13"/>
      <c r="AS12" s="92" t="s">
        <v>1627</v>
      </c>
      <c r="AT12" s="12" t="s">
        <v>1606</v>
      </c>
      <c r="AU12" s="13"/>
      <c r="AV12" s="13"/>
      <c r="AW12" s="12" t="s">
        <v>1601</v>
      </c>
      <c r="AX12" s="12" t="s">
        <v>1606</v>
      </c>
    </row>
    <row r="13" spans="1:50" x14ac:dyDescent="0.2">
      <c r="A13" s="14">
        <v>43490.312731365746</v>
      </c>
      <c r="B13" s="15" t="s">
        <v>1595</v>
      </c>
      <c r="C13" s="15" t="s">
        <v>1596</v>
      </c>
      <c r="D13" s="15" t="s">
        <v>1597</v>
      </c>
      <c r="E13" s="15" t="s">
        <v>1598</v>
      </c>
      <c r="F13" s="16"/>
      <c r="G13" s="15" t="s">
        <v>1606</v>
      </c>
      <c r="H13" s="15" t="s">
        <v>1599</v>
      </c>
      <c r="I13" s="16"/>
      <c r="J13" s="15" t="s">
        <v>1676</v>
      </c>
      <c r="K13" s="15" t="s">
        <v>1600</v>
      </c>
      <c r="L13" s="15">
        <v>1</v>
      </c>
      <c r="M13" s="15" t="s">
        <v>1601</v>
      </c>
      <c r="N13" s="15" t="s">
        <v>1677</v>
      </c>
      <c r="O13" s="15" t="s">
        <v>1603</v>
      </c>
      <c r="P13" s="15" t="s">
        <v>1615</v>
      </c>
      <c r="Q13" s="15" t="s">
        <v>1605</v>
      </c>
      <c r="R13" s="16"/>
      <c r="S13" s="15" t="s">
        <v>1606</v>
      </c>
      <c r="T13" s="15" t="s">
        <v>1606</v>
      </c>
      <c r="U13" s="15">
        <v>1</v>
      </c>
      <c r="V13" s="15" t="s">
        <v>1606</v>
      </c>
      <c r="W13" s="15" t="s">
        <v>1606</v>
      </c>
      <c r="X13" s="16"/>
      <c r="Y13" s="15" t="s">
        <v>1607</v>
      </c>
      <c r="Z13" s="15" t="s">
        <v>1607</v>
      </c>
      <c r="AA13" s="15" t="s">
        <v>1608</v>
      </c>
      <c r="AB13" s="15" t="s">
        <v>1606</v>
      </c>
      <c r="AC13" s="15" t="s">
        <v>1617</v>
      </c>
      <c r="AD13" s="16"/>
      <c r="AE13" s="16"/>
      <c r="AF13" s="15" t="s">
        <v>1597</v>
      </c>
      <c r="AG13" s="15" t="s">
        <v>1598</v>
      </c>
      <c r="AH13" s="15" t="s">
        <v>1598</v>
      </c>
      <c r="AI13" s="15" t="s">
        <v>1606</v>
      </c>
      <c r="AJ13" s="15" t="s">
        <v>1606</v>
      </c>
      <c r="AK13" s="93" t="s">
        <v>1610</v>
      </c>
      <c r="AL13" s="16"/>
      <c r="AM13" s="15" t="s">
        <v>1606</v>
      </c>
      <c r="AN13" s="15" t="s">
        <v>1606</v>
      </c>
      <c r="AO13" s="16"/>
      <c r="AP13" s="16"/>
      <c r="AQ13" s="15" t="s">
        <v>1678</v>
      </c>
      <c r="AR13" s="16"/>
      <c r="AS13" s="93" t="s">
        <v>1613</v>
      </c>
      <c r="AT13" s="15" t="s">
        <v>1603</v>
      </c>
      <c r="AU13" s="16"/>
      <c r="AV13" s="16"/>
      <c r="AW13" s="15" t="s">
        <v>1601</v>
      </c>
      <c r="AX13" s="15" t="s">
        <v>1606</v>
      </c>
    </row>
    <row r="14" spans="1:50" x14ac:dyDescent="0.2">
      <c r="A14" s="11">
        <v>43490.315461932871</v>
      </c>
      <c r="B14" s="12" t="s">
        <v>1595</v>
      </c>
      <c r="C14" s="12" t="s">
        <v>1596</v>
      </c>
      <c r="D14" s="12" t="s">
        <v>1597</v>
      </c>
      <c r="E14" s="12" t="s">
        <v>1598</v>
      </c>
      <c r="F14" s="13"/>
      <c r="G14" s="12" t="s">
        <v>1606</v>
      </c>
      <c r="H14" s="12" t="s">
        <v>1599</v>
      </c>
      <c r="I14" s="13"/>
      <c r="J14" s="13"/>
      <c r="K14" s="12" t="s">
        <v>1600</v>
      </c>
      <c r="L14" s="12">
        <v>1</v>
      </c>
      <c r="M14" s="12" t="s">
        <v>1670</v>
      </c>
      <c r="N14" s="12" t="s">
        <v>1679</v>
      </c>
      <c r="O14" s="12" t="s">
        <v>1606</v>
      </c>
      <c r="P14" s="12" t="s">
        <v>1615</v>
      </c>
      <c r="Q14" s="12" t="s">
        <v>1605</v>
      </c>
      <c r="R14" s="13"/>
      <c r="S14" s="12" t="s">
        <v>1606</v>
      </c>
      <c r="T14" s="12" t="s">
        <v>1606</v>
      </c>
      <c r="U14" s="12">
        <v>1</v>
      </c>
      <c r="V14" s="12" t="s">
        <v>1606</v>
      </c>
      <c r="W14" s="12" t="s">
        <v>1606</v>
      </c>
      <c r="X14" s="13"/>
      <c r="Y14" s="12" t="s">
        <v>1607</v>
      </c>
      <c r="Z14" s="12" t="s">
        <v>1607</v>
      </c>
      <c r="AA14" s="12" t="s">
        <v>1608</v>
      </c>
      <c r="AB14" s="12" t="s">
        <v>1606</v>
      </c>
      <c r="AC14" s="12" t="s">
        <v>1617</v>
      </c>
      <c r="AD14" s="13"/>
      <c r="AE14" s="13"/>
      <c r="AF14" s="12" t="s">
        <v>1597</v>
      </c>
      <c r="AG14" s="12" t="s">
        <v>1606</v>
      </c>
      <c r="AH14" s="12" t="s">
        <v>1606</v>
      </c>
      <c r="AI14" s="12" t="s">
        <v>1606</v>
      </c>
      <c r="AJ14" s="12" t="s">
        <v>1606</v>
      </c>
      <c r="AK14" s="92" t="s">
        <v>1613</v>
      </c>
      <c r="AL14" s="13"/>
      <c r="AM14" s="12" t="s">
        <v>1606</v>
      </c>
      <c r="AN14" s="12" t="s">
        <v>1606</v>
      </c>
      <c r="AO14" s="13"/>
      <c r="AP14" s="13"/>
      <c r="AQ14" s="12" t="s">
        <v>1680</v>
      </c>
      <c r="AR14" s="13"/>
      <c r="AS14" s="92" t="s">
        <v>1620</v>
      </c>
      <c r="AT14" s="12" t="s">
        <v>1603</v>
      </c>
      <c r="AU14" s="13"/>
      <c r="AV14" s="13"/>
      <c r="AW14" s="12" t="s">
        <v>1601</v>
      </c>
      <c r="AX14" s="12" t="s">
        <v>1606</v>
      </c>
    </row>
    <row r="15" spans="1:50" x14ac:dyDescent="0.2">
      <c r="A15" s="14">
        <v>43490.593260208334</v>
      </c>
      <c r="B15" s="15" t="s">
        <v>1595</v>
      </c>
      <c r="C15" s="15" t="s">
        <v>1621</v>
      </c>
      <c r="D15" s="15" t="s">
        <v>1618</v>
      </c>
      <c r="E15" s="15" t="s">
        <v>1598</v>
      </c>
      <c r="F15" s="16"/>
      <c r="G15" s="15" t="s">
        <v>1603</v>
      </c>
      <c r="H15" s="15" t="s">
        <v>1599</v>
      </c>
      <c r="I15" s="16"/>
      <c r="J15" s="16"/>
      <c r="K15" s="15" t="s">
        <v>1600</v>
      </c>
      <c r="L15" s="15">
        <v>2</v>
      </c>
      <c r="M15" s="15" t="s">
        <v>1601</v>
      </c>
      <c r="N15" s="15" t="s">
        <v>1681</v>
      </c>
      <c r="O15" s="15" t="s">
        <v>1603</v>
      </c>
      <c r="P15" s="15" t="s">
        <v>1615</v>
      </c>
      <c r="Q15" s="15" t="s">
        <v>1605</v>
      </c>
      <c r="R15" s="16"/>
      <c r="S15" s="15" t="s">
        <v>1603</v>
      </c>
      <c r="T15" s="15" t="s">
        <v>1603</v>
      </c>
      <c r="U15" s="15">
        <v>2</v>
      </c>
      <c r="V15" s="15" t="s">
        <v>1603</v>
      </c>
      <c r="W15" s="15" t="s">
        <v>1606</v>
      </c>
      <c r="X15" s="16"/>
      <c r="Y15" s="15" t="s">
        <v>1616</v>
      </c>
      <c r="Z15" s="15" t="s">
        <v>1616</v>
      </c>
      <c r="AA15" s="15" t="s">
        <v>1608</v>
      </c>
      <c r="AB15" s="15" t="s">
        <v>1603</v>
      </c>
      <c r="AC15" s="15" t="s">
        <v>1609</v>
      </c>
      <c r="AD15" s="16"/>
      <c r="AE15" s="16"/>
      <c r="AF15" s="15" t="s">
        <v>1618</v>
      </c>
      <c r="AG15" s="15" t="s">
        <v>1606</v>
      </c>
      <c r="AH15" s="15" t="s">
        <v>1598</v>
      </c>
      <c r="AI15" s="15" t="s">
        <v>1598</v>
      </c>
      <c r="AJ15" s="15" t="s">
        <v>1598</v>
      </c>
      <c r="AK15" s="93" t="s">
        <v>1613</v>
      </c>
      <c r="AL15" s="16"/>
      <c r="AM15" s="15" t="s">
        <v>1598</v>
      </c>
      <c r="AN15" s="15" t="s">
        <v>1598</v>
      </c>
      <c r="AO15" s="16"/>
      <c r="AP15" s="16"/>
      <c r="AQ15" s="15" t="s">
        <v>1682</v>
      </c>
      <c r="AR15" s="16"/>
      <c r="AS15" s="93" t="s">
        <v>1627</v>
      </c>
      <c r="AT15" s="15" t="s">
        <v>1606</v>
      </c>
      <c r="AU15" s="16"/>
      <c r="AV15" s="16"/>
      <c r="AW15" s="15" t="s">
        <v>1683</v>
      </c>
      <c r="AX15" s="15" t="s">
        <v>1603</v>
      </c>
    </row>
    <row r="16" spans="1:50" x14ac:dyDescent="0.2">
      <c r="A16" s="11">
        <v>43490.597125081018</v>
      </c>
      <c r="B16" s="12" t="s">
        <v>1595</v>
      </c>
      <c r="C16" s="12" t="s">
        <v>1596</v>
      </c>
      <c r="D16" s="12" t="s">
        <v>1618</v>
      </c>
      <c r="E16" s="12" t="s">
        <v>1598</v>
      </c>
      <c r="F16" s="13"/>
      <c r="G16" s="12" t="s">
        <v>1603</v>
      </c>
      <c r="H16" s="12" t="s">
        <v>1599</v>
      </c>
      <c r="I16" s="13"/>
      <c r="J16" s="13"/>
      <c r="K16" s="12" t="s">
        <v>1640</v>
      </c>
      <c r="L16" s="12">
        <v>3</v>
      </c>
      <c r="M16" s="12" t="s">
        <v>1601</v>
      </c>
      <c r="N16" s="12" t="s">
        <v>1684</v>
      </c>
      <c r="O16" s="12" t="s">
        <v>1603</v>
      </c>
      <c r="P16" s="12" t="s">
        <v>1615</v>
      </c>
      <c r="Q16" s="12" t="s">
        <v>1605</v>
      </c>
      <c r="R16" s="13"/>
      <c r="S16" s="12" t="s">
        <v>1603</v>
      </c>
      <c r="T16" s="12" t="s">
        <v>1603</v>
      </c>
      <c r="U16" s="12">
        <v>3</v>
      </c>
      <c r="V16" s="12" t="s">
        <v>1606</v>
      </c>
      <c r="W16" s="12" t="s">
        <v>1606</v>
      </c>
      <c r="X16" s="13"/>
      <c r="Y16" s="12" t="s">
        <v>1616</v>
      </c>
      <c r="Z16" s="12" t="s">
        <v>1616</v>
      </c>
      <c r="AA16" s="12" t="s">
        <v>1608</v>
      </c>
      <c r="AB16" s="12" t="s">
        <v>1603</v>
      </c>
      <c r="AC16" s="12" t="s">
        <v>1609</v>
      </c>
      <c r="AD16" s="13"/>
      <c r="AE16" s="13"/>
      <c r="AF16" s="12" t="s">
        <v>1618</v>
      </c>
      <c r="AG16" s="12" t="s">
        <v>1598</v>
      </c>
      <c r="AH16" s="12" t="s">
        <v>1598</v>
      </c>
      <c r="AI16" s="12" t="s">
        <v>1598</v>
      </c>
      <c r="AJ16" s="12" t="s">
        <v>1598</v>
      </c>
      <c r="AK16" s="92" t="s">
        <v>1613</v>
      </c>
      <c r="AL16" s="13"/>
      <c r="AM16" s="12" t="s">
        <v>1598</v>
      </c>
      <c r="AN16" s="12" t="s">
        <v>1598</v>
      </c>
      <c r="AO16" s="13"/>
      <c r="AP16" s="13"/>
      <c r="AQ16" s="12" t="s">
        <v>1685</v>
      </c>
      <c r="AR16" s="13"/>
      <c r="AS16" s="92" t="s">
        <v>1627</v>
      </c>
      <c r="AT16" s="12" t="s">
        <v>1606</v>
      </c>
      <c r="AU16" s="13"/>
      <c r="AV16" s="13"/>
      <c r="AW16" s="12" t="s">
        <v>1683</v>
      </c>
      <c r="AX16" s="12" t="s">
        <v>1603</v>
      </c>
    </row>
    <row r="17" spans="1:50" x14ac:dyDescent="0.2">
      <c r="A17" s="14">
        <v>43490.59931701389</v>
      </c>
      <c r="B17" s="15" t="s">
        <v>1595</v>
      </c>
      <c r="C17" s="15" t="s">
        <v>1596</v>
      </c>
      <c r="D17" s="15" t="s">
        <v>1618</v>
      </c>
      <c r="E17" s="15" t="s">
        <v>1598</v>
      </c>
      <c r="F17" s="16"/>
      <c r="G17" s="15" t="s">
        <v>1606</v>
      </c>
      <c r="H17" s="15" t="s">
        <v>1599</v>
      </c>
      <c r="I17" s="16"/>
      <c r="J17" s="16"/>
      <c r="K17" s="15" t="s">
        <v>1600</v>
      </c>
      <c r="L17" s="15">
        <v>2</v>
      </c>
      <c r="M17" s="15" t="s">
        <v>1601</v>
      </c>
      <c r="N17" s="15" t="s">
        <v>1686</v>
      </c>
      <c r="O17" s="15" t="s">
        <v>1603</v>
      </c>
      <c r="P17" s="15" t="s">
        <v>1687</v>
      </c>
      <c r="Q17" s="15" t="s">
        <v>1605</v>
      </c>
      <c r="R17" s="16"/>
      <c r="S17" s="15" t="s">
        <v>1606</v>
      </c>
      <c r="T17" s="15" t="s">
        <v>1606</v>
      </c>
      <c r="U17" s="15">
        <v>2</v>
      </c>
      <c r="V17" s="15" t="s">
        <v>1606</v>
      </c>
      <c r="W17" s="15" t="s">
        <v>1606</v>
      </c>
      <c r="X17" s="16"/>
      <c r="Y17" s="15" t="s">
        <v>1607</v>
      </c>
      <c r="Z17" s="15" t="s">
        <v>1616</v>
      </c>
      <c r="AA17" s="15" t="s">
        <v>1608</v>
      </c>
      <c r="AB17" s="15" t="s">
        <v>1598</v>
      </c>
      <c r="AC17" s="15" t="s">
        <v>1609</v>
      </c>
      <c r="AD17" s="16"/>
      <c r="AE17" s="16"/>
      <c r="AF17" s="15" t="s">
        <v>1597</v>
      </c>
      <c r="AG17" s="15" t="s">
        <v>1603</v>
      </c>
      <c r="AH17" s="15" t="s">
        <v>1598</v>
      </c>
      <c r="AI17" s="15" t="s">
        <v>1598</v>
      </c>
      <c r="AJ17" s="15" t="s">
        <v>1606</v>
      </c>
      <c r="AK17" s="93" t="s">
        <v>1610</v>
      </c>
      <c r="AL17" s="16"/>
      <c r="AM17" s="15" t="s">
        <v>1603</v>
      </c>
      <c r="AN17" s="15" t="s">
        <v>1598</v>
      </c>
      <c r="AO17" s="16"/>
      <c r="AP17" s="16"/>
      <c r="AQ17" s="15" t="s">
        <v>1688</v>
      </c>
      <c r="AR17" s="16"/>
      <c r="AS17" s="93" t="s">
        <v>1620</v>
      </c>
      <c r="AT17" s="15" t="s">
        <v>1606</v>
      </c>
      <c r="AU17" s="16"/>
      <c r="AV17" s="16"/>
      <c r="AW17" s="15" t="s">
        <v>1601</v>
      </c>
      <c r="AX17" s="15" t="s">
        <v>1606</v>
      </c>
    </row>
    <row r="18" spans="1:50" x14ac:dyDescent="0.2">
      <c r="A18" s="11">
        <v>43490.616048321761</v>
      </c>
      <c r="B18" s="12" t="s">
        <v>1595</v>
      </c>
      <c r="C18" s="12" t="s">
        <v>1621</v>
      </c>
      <c r="D18" s="12" t="s">
        <v>1597</v>
      </c>
      <c r="E18" s="12" t="s">
        <v>1603</v>
      </c>
      <c r="F18" s="13"/>
      <c r="G18" s="12" t="s">
        <v>1598</v>
      </c>
      <c r="H18" s="12" t="s">
        <v>1599</v>
      </c>
      <c r="I18" s="13"/>
      <c r="J18" s="12" t="s">
        <v>1689</v>
      </c>
      <c r="K18" s="12" t="s">
        <v>1600</v>
      </c>
      <c r="L18" s="12">
        <v>1</v>
      </c>
      <c r="M18" s="12" t="s">
        <v>1670</v>
      </c>
      <c r="N18" s="12" t="s">
        <v>1690</v>
      </c>
      <c r="O18" s="12" t="s">
        <v>1603</v>
      </c>
      <c r="P18" s="12" t="s">
        <v>1691</v>
      </c>
      <c r="Q18" s="12" t="s">
        <v>1605</v>
      </c>
      <c r="R18" s="13"/>
      <c r="S18" s="12" t="s">
        <v>1606</v>
      </c>
      <c r="T18" s="12" t="s">
        <v>1606</v>
      </c>
      <c r="U18" s="12">
        <v>1</v>
      </c>
      <c r="V18" s="12" t="s">
        <v>1606</v>
      </c>
      <c r="W18" s="12" t="s">
        <v>1606</v>
      </c>
      <c r="X18" s="13"/>
      <c r="Y18" s="12" t="s">
        <v>1616</v>
      </c>
      <c r="Z18" s="12" t="s">
        <v>1616</v>
      </c>
      <c r="AA18" s="12" t="s">
        <v>1608</v>
      </c>
      <c r="AB18" s="12" t="s">
        <v>1598</v>
      </c>
      <c r="AC18" s="12" t="s">
        <v>1609</v>
      </c>
      <c r="AD18" s="13"/>
      <c r="AE18" s="13"/>
      <c r="AF18" s="12" t="s">
        <v>1597</v>
      </c>
      <c r="AG18" s="12" t="s">
        <v>1606</v>
      </c>
      <c r="AH18" s="12" t="s">
        <v>1606</v>
      </c>
      <c r="AI18" s="12" t="s">
        <v>1598</v>
      </c>
      <c r="AJ18" s="12" t="s">
        <v>1606</v>
      </c>
      <c r="AK18" s="92" t="s">
        <v>1613</v>
      </c>
      <c r="AL18" s="13"/>
      <c r="AM18" s="12" t="s">
        <v>1606</v>
      </c>
      <c r="AN18" s="12" t="s">
        <v>1598</v>
      </c>
      <c r="AO18" s="12" t="s">
        <v>1692</v>
      </c>
      <c r="AP18" s="12" t="s">
        <v>1693</v>
      </c>
      <c r="AQ18" s="12" t="s">
        <v>1694</v>
      </c>
      <c r="AR18" s="13"/>
      <c r="AS18" s="92" t="s">
        <v>1627</v>
      </c>
      <c r="AT18" s="12" t="s">
        <v>1606</v>
      </c>
      <c r="AU18" s="13"/>
      <c r="AV18" s="13"/>
      <c r="AW18" s="12" t="s">
        <v>1683</v>
      </c>
      <c r="AX18" s="12" t="s">
        <v>1603</v>
      </c>
    </row>
    <row r="19" spans="1:50" x14ac:dyDescent="0.2">
      <c r="A19" s="14">
        <v>43490.620146851856</v>
      </c>
      <c r="B19" s="15" t="s">
        <v>1595</v>
      </c>
      <c r="C19" s="15" t="s">
        <v>1596</v>
      </c>
      <c r="D19" s="15" t="s">
        <v>1597</v>
      </c>
      <c r="E19" s="15" t="s">
        <v>1603</v>
      </c>
      <c r="F19" s="16"/>
      <c r="G19" s="15" t="s">
        <v>1598</v>
      </c>
      <c r="H19" s="15" t="s">
        <v>1599</v>
      </c>
      <c r="I19" s="16"/>
      <c r="J19" s="15" t="s">
        <v>1695</v>
      </c>
      <c r="K19" s="15" t="s">
        <v>1600</v>
      </c>
      <c r="L19" s="15">
        <v>1</v>
      </c>
      <c r="M19" s="15" t="s">
        <v>1670</v>
      </c>
      <c r="N19" s="15" t="s">
        <v>1696</v>
      </c>
      <c r="O19" s="15" t="s">
        <v>1603</v>
      </c>
      <c r="P19" s="15" t="s">
        <v>1697</v>
      </c>
      <c r="Q19" s="15" t="s">
        <v>1605</v>
      </c>
      <c r="R19" s="16"/>
      <c r="S19" s="15" t="s">
        <v>1606</v>
      </c>
      <c r="T19" s="15" t="s">
        <v>1606</v>
      </c>
      <c r="U19" s="15">
        <v>1</v>
      </c>
      <c r="V19" s="15" t="s">
        <v>1606</v>
      </c>
      <c r="W19" s="15" t="s">
        <v>1606</v>
      </c>
      <c r="X19" s="16"/>
      <c r="Y19" s="15" t="s">
        <v>1616</v>
      </c>
      <c r="Z19" s="15" t="s">
        <v>1616</v>
      </c>
      <c r="AA19" s="15" t="s">
        <v>1608</v>
      </c>
      <c r="AB19" s="15" t="s">
        <v>1598</v>
      </c>
      <c r="AC19" s="15" t="s">
        <v>1609</v>
      </c>
      <c r="AD19" s="16"/>
      <c r="AE19" s="16"/>
      <c r="AF19" s="15" t="s">
        <v>1597</v>
      </c>
      <c r="AG19" s="15" t="s">
        <v>1606</v>
      </c>
      <c r="AH19" s="15" t="s">
        <v>1606</v>
      </c>
      <c r="AI19" s="15" t="s">
        <v>1598</v>
      </c>
      <c r="AJ19" s="15" t="s">
        <v>1606</v>
      </c>
      <c r="AK19" s="93" t="s">
        <v>1613</v>
      </c>
      <c r="AL19" s="16"/>
      <c r="AM19" s="15" t="s">
        <v>1606</v>
      </c>
      <c r="AN19" s="15" t="s">
        <v>1598</v>
      </c>
      <c r="AO19" s="16"/>
      <c r="AP19" s="15" t="s">
        <v>1698</v>
      </c>
      <c r="AQ19" s="15" t="s">
        <v>1699</v>
      </c>
      <c r="AR19" s="16"/>
      <c r="AS19" s="93" t="s">
        <v>1627</v>
      </c>
      <c r="AT19" s="15" t="s">
        <v>1606</v>
      </c>
      <c r="AU19" s="16"/>
      <c r="AV19" s="16"/>
      <c r="AW19" s="15" t="s">
        <v>1683</v>
      </c>
      <c r="AX19" s="15" t="s">
        <v>1603</v>
      </c>
    </row>
    <row r="20" spans="1:50" x14ac:dyDescent="0.2">
      <c r="A20" s="11">
        <v>43491.518694131941</v>
      </c>
      <c r="B20" s="12" t="s">
        <v>1595</v>
      </c>
      <c r="C20" s="12" t="s">
        <v>1621</v>
      </c>
      <c r="D20" s="12" t="s">
        <v>1597</v>
      </c>
      <c r="E20" s="12" t="s">
        <v>1603</v>
      </c>
      <c r="F20" s="13"/>
      <c r="G20" s="12" t="s">
        <v>1606</v>
      </c>
      <c r="H20" s="12" t="s">
        <v>1599</v>
      </c>
      <c r="I20" s="13"/>
      <c r="J20" s="13"/>
      <c r="K20" s="12" t="s">
        <v>1623</v>
      </c>
      <c r="L20" s="12">
        <v>2</v>
      </c>
      <c r="M20" s="12" t="s">
        <v>1670</v>
      </c>
      <c r="N20" s="12" t="s">
        <v>1700</v>
      </c>
      <c r="O20" s="12" t="s">
        <v>1603</v>
      </c>
      <c r="P20" s="12" t="s">
        <v>1701</v>
      </c>
      <c r="Q20" s="12" t="s">
        <v>1605</v>
      </c>
      <c r="R20" s="13"/>
      <c r="S20" s="12" t="s">
        <v>1606</v>
      </c>
      <c r="T20" s="12" t="s">
        <v>1606</v>
      </c>
      <c r="U20" s="12">
        <v>2</v>
      </c>
      <c r="V20" s="12" t="s">
        <v>1606</v>
      </c>
      <c r="W20" s="12" t="s">
        <v>1606</v>
      </c>
      <c r="X20" s="12" t="s">
        <v>1702</v>
      </c>
      <c r="Y20" s="12" t="s">
        <v>1607</v>
      </c>
      <c r="Z20" s="12" t="s">
        <v>1607</v>
      </c>
      <c r="AA20" s="12" t="s">
        <v>1608</v>
      </c>
      <c r="AB20" s="12" t="s">
        <v>1598</v>
      </c>
      <c r="AC20" s="12" t="s">
        <v>1609</v>
      </c>
      <c r="AD20" s="13"/>
      <c r="AE20" s="13"/>
      <c r="AF20" s="12" t="s">
        <v>1597</v>
      </c>
      <c r="AG20" s="12" t="s">
        <v>1603</v>
      </c>
      <c r="AH20" s="12" t="s">
        <v>1598</v>
      </c>
      <c r="AI20" s="12" t="s">
        <v>1598</v>
      </c>
      <c r="AJ20" s="12" t="s">
        <v>1598</v>
      </c>
      <c r="AK20" s="92" t="s">
        <v>1613</v>
      </c>
      <c r="AL20" s="13"/>
      <c r="AM20" s="12" t="s">
        <v>1606</v>
      </c>
      <c r="AN20" s="12" t="s">
        <v>1598</v>
      </c>
      <c r="AO20" s="13"/>
      <c r="AP20" s="13"/>
      <c r="AQ20" s="12" t="s">
        <v>1703</v>
      </c>
      <c r="AR20" s="13"/>
      <c r="AS20" s="92" t="s">
        <v>1613</v>
      </c>
      <c r="AT20" s="12" t="s">
        <v>1606</v>
      </c>
      <c r="AU20" s="13"/>
      <c r="AV20" s="13"/>
      <c r="AW20" s="12" t="s">
        <v>1650</v>
      </c>
      <c r="AX20" s="12" t="s">
        <v>1606</v>
      </c>
    </row>
    <row r="21" spans="1:50" x14ac:dyDescent="0.2">
      <c r="A21" s="14">
        <v>43492.607847604166</v>
      </c>
      <c r="B21" s="15" t="s">
        <v>1595</v>
      </c>
      <c r="C21" s="15" t="s">
        <v>1596</v>
      </c>
      <c r="D21" s="15" t="s">
        <v>1618</v>
      </c>
      <c r="E21" s="15" t="s">
        <v>1598</v>
      </c>
      <c r="F21" s="16"/>
      <c r="G21" s="15" t="s">
        <v>1598</v>
      </c>
      <c r="H21" s="15" t="s">
        <v>1599</v>
      </c>
      <c r="I21" s="16"/>
      <c r="J21" s="16"/>
      <c r="K21" s="15" t="s">
        <v>1600</v>
      </c>
      <c r="L21" s="15">
        <v>2</v>
      </c>
      <c r="M21" s="15" t="s">
        <v>1601</v>
      </c>
      <c r="N21" s="15" t="s">
        <v>1704</v>
      </c>
      <c r="O21" s="15" t="s">
        <v>1606</v>
      </c>
      <c r="P21" s="15" t="s">
        <v>1615</v>
      </c>
      <c r="Q21" s="15" t="s">
        <v>1605</v>
      </c>
      <c r="R21" s="16"/>
      <c r="S21" s="15" t="s">
        <v>1603</v>
      </c>
      <c r="T21" s="15" t="s">
        <v>1606</v>
      </c>
      <c r="U21" s="15">
        <v>3</v>
      </c>
      <c r="V21" s="15" t="s">
        <v>1606</v>
      </c>
      <c r="W21" s="15" t="s">
        <v>1603</v>
      </c>
      <c r="X21" s="16"/>
      <c r="Y21" s="15" t="s">
        <v>1607</v>
      </c>
      <c r="Z21" s="15" t="s">
        <v>1607</v>
      </c>
      <c r="AA21" s="15" t="s">
        <v>1608</v>
      </c>
      <c r="AB21" s="15" t="s">
        <v>1603</v>
      </c>
      <c r="AC21" s="15" t="s">
        <v>1609</v>
      </c>
      <c r="AD21" s="16"/>
      <c r="AE21" s="16"/>
      <c r="AF21" s="15" t="s">
        <v>1597</v>
      </c>
      <c r="AG21" s="15" t="s">
        <v>1606</v>
      </c>
      <c r="AH21" s="15" t="s">
        <v>1598</v>
      </c>
      <c r="AI21" s="15" t="s">
        <v>1598</v>
      </c>
      <c r="AJ21" s="15" t="s">
        <v>1606</v>
      </c>
      <c r="AK21" s="93" t="s">
        <v>1613</v>
      </c>
      <c r="AL21" s="16"/>
      <c r="AM21" s="15" t="s">
        <v>1606</v>
      </c>
      <c r="AN21" s="15" t="s">
        <v>1606</v>
      </c>
      <c r="AO21" s="16"/>
      <c r="AP21" s="16"/>
      <c r="AQ21" s="15" t="s">
        <v>1705</v>
      </c>
      <c r="AR21" s="16"/>
      <c r="AS21" s="93" t="s">
        <v>1620</v>
      </c>
      <c r="AT21" s="15" t="s">
        <v>1606</v>
      </c>
      <c r="AU21" s="16"/>
      <c r="AV21" s="16"/>
      <c r="AW21" s="15" t="s">
        <v>1683</v>
      </c>
      <c r="AX21" s="15" t="s">
        <v>1603</v>
      </c>
    </row>
    <row r="22" spans="1:50" x14ac:dyDescent="0.2">
      <c r="A22" s="11">
        <v>43492.705834074077</v>
      </c>
      <c r="B22" s="12" t="s">
        <v>1595</v>
      </c>
      <c r="C22" s="12" t="s">
        <v>1596</v>
      </c>
      <c r="D22" s="12" t="s">
        <v>1618</v>
      </c>
      <c r="E22" s="12" t="s">
        <v>1603</v>
      </c>
      <c r="F22" s="13"/>
      <c r="G22" s="12" t="s">
        <v>1606</v>
      </c>
      <c r="H22" s="12" t="s">
        <v>1599</v>
      </c>
      <c r="I22" s="13"/>
      <c r="J22" s="12" t="s">
        <v>1706</v>
      </c>
      <c r="K22" s="12" t="s">
        <v>1600</v>
      </c>
      <c r="L22" s="12">
        <v>2</v>
      </c>
      <c r="M22" s="12" t="s">
        <v>1601</v>
      </c>
      <c r="N22" s="12" t="s">
        <v>1644</v>
      </c>
      <c r="O22" s="12" t="s">
        <v>1603</v>
      </c>
      <c r="P22" s="12" t="s">
        <v>1606</v>
      </c>
      <c r="Q22" s="12" t="s">
        <v>1605</v>
      </c>
      <c r="R22" s="13"/>
      <c r="S22" s="12" t="s">
        <v>1606</v>
      </c>
      <c r="T22" s="12" t="s">
        <v>1606</v>
      </c>
      <c r="U22" s="12">
        <v>2</v>
      </c>
      <c r="V22" s="12" t="s">
        <v>1603</v>
      </c>
      <c r="W22" s="12" t="s">
        <v>1603</v>
      </c>
      <c r="X22" s="12" t="s">
        <v>1707</v>
      </c>
      <c r="Y22" s="12" t="s">
        <v>1616</v>
      </c>
      <c r="Z22" s="12" t="s">
        <v>1616</v>
      </c>
      <c r="AA22" s="12" t="s">
        <v>1608</v>
      </c>
      <c r="AB22" s="12" t="s">
        <v>1603</v>
      </c>
      <c r="AC22" s="12" t="s">
        <v>1609</v>
      </c>
      <c r="AD22" s="13"/>
      <c r="AE22" s="13"/>
      <c r="AF22" s="12" t="s">
        <v>1597</v>
      </c>
      <c r="AG22" s="12" t="s">
        <v>1598</v>
      </c>
      <c r="AH22" s="12" t="s">
        <v>1598</v>
      </c>
      <c r="AI22" s="12" t="s">
        <v>1606</v>
      </c>
      <c r="AJ22" s="12" t="s">
        <v>1606</v>
      </c>
      <c r="AK22" s="92" t="s">
        <v>1613</v>
      </c>
      <c r="AL22" s="13"/>
      <c r="AM22" s="12" t="s">
        <v>1603</v>
      </c>
      <c r="AN22" s="12" t="s">
        <v>1603</v>
      </c>
      <c r="AO22" s="12" t="s">
        <v>1708</v>
      </c>
      <c r="AP22" s="12" t="s">
        <v>1709</v>
      </c>
      <c r="AQ22" s="12" t="s">
        <v>1710</v>
      </c>
      <c r="AR22" s="12" t="s">
        <v>1711</v>
      </c>
      <c r="AS22" s="92" t="s">
        <v>1610</v>
      </c>
      <c r="AT22" s="12" t="s">
        <v>1606</v>
      </c>
      <c r="AU22" s="13"/>
      <c r="AV22" s="13"/>
      <c r="AW22" s="12" t="s">
        <v>1650</v>
      </c>
      <c r="AX22" s="12" t="s">
        <v>1603</v>
      </c>
    </row>
    <row r="23" spans="1:50" x14ac:dyDescent="0.2">
      <c r="A23" s="14">
        <v>43492.930306956019</v>
      </c>
      <c r="B23" s="15" t="s">
        <v>1595</v>
      </c>
      <c r="C23" s="15" t="s">
        <v>1621</v>
      </c>
      <c r="D23" s="15" t="s">
        <v>1597</v>
      </c>
      <c r="E23" s="15" t="s">
        <v>1606</v>
      </c>
      <c r="F23" s="15" t="s">
        <v>1712</v>
      </c>
      <c r="G23" s="15" t="s">
        <v>1598</v>
      </c>
      <c r="H23" s="15" t="s">
        <v>1599</v>
      </c>
      <c r="I23" s="16"/>
      <c r="J23" s="16"/>
      <c r="K23" s="15" t="s">
        <v>1623</v>
      </c>
      <c r="L23" s="15">
        <v>1</v>
      </c>
      <c r="M23" s="15" t="s">
        <v>1670</v>
      </c>
      <c r="N23" s="15" t="s">
        <v>1633</v>
      </c>
      <c r="O23" s="15" t="s">
        <v>1603</v>
      </c>
      <c r="P23" s="15" t="s">
        <v>1603</v>
      </c>
      <c r="Q23" s="15" t="s">
        <v>1605</v>
      </c>
      <c r="R23" s="16"/>
      <c r="S23" s="15" t="s">
        <v>1606</v>
      </c>
      <c r="T23" s="15" t="s">
        <v>1606</v>
      </c>
      <c r="U23" s="15">
        <v>1</v>
      </c>
      <c r="V23" s="15" t="s">
        <v>1606</v>
      </c>
      <c r="W23" s="15" t="s">
        <v>1606</v>
      </c>
      <c r="X23" s="16"/>
      <c r="Y23" s="15" t="s">
        <v>1607</v>
      </c>
      <c r="Z23" s="15" t="s">
        <v>1616</v>
      </c>
      <c r="AA23" s="15" t="s">
        <v>1608</v>
      </c>
      <c r="AB23" s="15" t="s">
        <v>1606</v>
      </c>
      <c r="AC23" s="15" t="s">
        <v>1617</v>
      </c>
      <c r="AD23" s="16"/>
      <c r="AE23" s="16"/>
      <c r="AF23" s="15" t="s">
        <v>1597</v>
      </c>
      <c r="AG23" s="15" t="s">
        <v>1606</v>
      </c>
      <c r="AH23" s="15" t="s">
        <v>1606</v>
      </c>
      <c r="AI23" s="15" t="s">
        <v>1606</v>
      </c>
      <c r="AJ23" s="15" t="s">
        <v>1606</v>
      </c>
      <c r="AK23" s="93" t="s">
        <v>1610</v>
      </c>
      <c r="AL23" s="16"/>
      <c r="AM23" s="15" t="s">
        <v>1606</v>
      </c>
      <c r="AN23" s="15" t="s">
        <v>1606</v>
      </c>
      <c r="AO23" s="16"/>
      <c r="AP23" s="16"/>
      <c r="AQ23" s="15" t="s">
        <v>1713</v>
      </c>
      <c r="AR23" s="16"/>
      <c r="AS23" s="93" t="s">
        <v>1620</v>
      </c>
      <c r="AT23" s="15" t="s">
        <v>1606</v>
      </c>
      <c r="AU23" s="15" t="s">
        <v>1668</v>
      </c>
      <c r="AV23" s="15" t="s">
        <v>1714</v>
      </c>
      <c r="AW23" s="15" t="s">
        <v>1650</v>
      </c>
      <c r="AX23" s="15" t="s">
        <v>1603</v>
      </c>
    </row>
    <row r="24" spans="1:50" x14ac:dyDescent="0.2">
      <c r="A24" s="11">
        <v>43493.584467384258</v>
      </c>
      <c r="B24" s="12" t="s">
        <v>1595</v>
      </c>
      <c r="C24" s="12" t="s">
        <v>1621</v>
      </c>
      <c r="D24" s="12" t="s">
        <v>1618</v>
      </c>
      <c r="E24" s="12" t="s">
        <v>1598</v>
      </c>
      <c r="F24" s="13"/>
      <c r="G24" s="12" t="s">
        <v>1598</v>
      </c>
      <c r="H24" s="12" t="s">
        <v>1599</v>
      </c>
      <c r="I24" s="13"/>
      <c r="J24" s="13"/>
      <c r="K24" s="12" t="s">
        <v>1623</v>
      </c>
      <c r="L24" s="12">
        <v>1</v>
      </c>
      <c r="M24" s="12" t="s">
        <v>1601</v>
      </c>
      <c r="N24" s="12" t="s">
        <v>1715</v>
      </c>
      <c r="O24" s="12" t="s">
        <v>1603</v>
      </c>
      <c r="P24" s="12" t="s">
        <v>1606</v>
      </c>
      <c r="Q24" s="12" t="s">
        <v>1605</v>
      </c>
      <c r="R24" s="13"/>
      <c r="S24" s="12" t="s">
        <v>1606</v>
      </c>
      <c r="T24" s="12" t="s">
        <v>1606</v>
      </c>
      <c r="U24" s="12">
        <v>1</v>
      </c>
      <c r="V24" s="12" t="s">
        <v>1606</v>
      </c>
      <c r="W24" s="12" t="s">
        <v>1606</v>
      </c>
      <c r="X24" s="13"/>
      <c r="Y24" s="12" t="s">
        <v>1607</v>
      </c>
      <c r="Z24" s="12" t="s">
        <v>1607</v>
      </c>
      <c r="AA24" s="12" t="s">
        <v>1608</v>
      </c>
      <c r="AB24" s="12" t="s">
        <v>1598</v>
      </c>
      <c r="AC24" s="12" t="s">
        <v>1609</v>
      </c>
      <c r="AD24" s="13"/>
      <c r="AE24" s="13"/>
      <c r="AF24" s="12" t="s">
        <v>1597</v>
      </c>
      <c r="AG24" s="12" t="s">
        <v>1603</v>
      </c>
      <c r="AH24" s="12" t="s">
        <v>1598</v>
      </c>
      <c r="AI24" s="12" t="s">
        <v>1598</v>
      </c>
      <c r="AJ24" s="12" t="s">
        <v>1598</v>
      </c>
      <c r="AK24" s="92" t="s">
        <v>1610</v>
      </c>
      <c r="AL24" s="13"/>
      <c r="AM24" s="12" t="s">
        <v>1606</v>
      </c>
      <c r="AN24" s="12" t="s">
        <v>1598</v>
      </c>
      <c r="AO24" s="13"/>
      <c r="AP24" s="13"/>
      <c r="AQ24" s="12" t="s">
        <v>1598</v>
      </c>
      <c r="AR24" s="13"/>
      <c r="AS24" s="92" t="s">
        <v>1613</v>
      </c>
      <c r="AT24" s="12" t="s">
        <v>1606</v>
      </c>
      <c r="AU24" s="13"/>
      <c r="AV24" s="13"/>
      <c r="AW24" s="12" t="s">
        <v>1650</v>
      </c>
      <c r="AX24" s="12" t="s">
        <v>1606</v>
      </c>
    </row>
    <row r="25" spans="1:50" x14ac:dyDescent="0.2">
      <c r="A25" s="14">
        <v>43493.591455127316</v>
      </c>
      <c r="B25" s="15" t="s">
        <v>1595</v>
      </c>
      <c r="C25" s="15" t="s">
        <v>1621</v>
      </c>
      <c r="D25" s="15" t="s">
        <v>1597</v>
      </c>
      <c r="E25" s="15" t="s">
        <v>1598</v>
      </c>
      <c r="F25" s="16"/>
      <c r="G25" s="15" t="s">
        <v>1606</v>
      </c>
      <c r="H25" s="15" t="s">
        <v>1599</v>
      </c>
      <c r="I25" s="16"/>
      <c r="J25" s="16"/>
      <c r="K25" s="15" t="s">
        <v>1623</v>
      </c>
      <c r="L25" s="15">
        <v>1</v>
      </c>
      <c r="M25" s="15" t="s">
        <v>1670</v>
      </c>
      <c r="N25" s="15" t="s">
        <v>1716</v>
      </c>
      <c r="O25" s="15" t="s">
        <v>1603</v>
      </c>
      <c r="P25" s="15" t="s">
        <v>1717</v>
      </c>
      <c r="Q25" s="15" t="s">
        <v>1673</v>
      </c>
      <c r="R25" s="16"/>
      <c r="S25" s="15" t="s">
        <v>1603</v>
      </c>
      <c r="T25" s="15" t="s">
        <v>1606</v>
      </c>
      <c r="U25" s="15">
        <v>1</v>
      </c>
      <c r="V25" s="15" t="s">
        <v>1606</v>
      </c>
      <c r="W25" s="15" t="s">
        <v>1606</v>
      </c>
      <c r="X25" s="16"/>
      <c r="Y25" s="15" t="s">
        <v>1607</v>
      </c>
      <c r="Z25" s="15" t="s">
        <v>1607</v>
      </c>
      <c r="AA25" s="15" t="s">
        <v>1608</v>
      </c>
      <c r="AB25" s="15" t="s">
        <v>1606</v>
      </c>
      <c r="AC25" s="15" t="s">
        <v>1718</v>
      </c>
      <c r="AD25" s="15" t="s">
        <v>1719</v>
      </c>
      <c r="AE25" s="16"/>
      <c r="AF25" s="15" t="s">
        <v>1597</v>
      </c>
      <c r="AG25" s="15" t="s">
        <v>1606</v>
      </c>
      <c r="AH25" s="15" t="s">
        <v>1606</v>
      </c>
      <c r="AI25" s="15" t="s">
        <v>1606</v>
      </c>
      <c r="AJ25" s="15" t="s">
        <v>1606</v>
      </c>
      <c r="AK25" s="93" t="s">
        <v>1610</v>
      </c>
      <c r="AL25" s="16"/>
      <c r="AM25" s="15" t="s">
        <v>1606</v>
      </c>
      <c r="AN25" s="15" t="s">
        <v>1606</v>
      </c>
      <c r="AO25" s="16"/>
      <c r="AP25" s="16"/>
      <c r="AQ25" s="15" t="s">
        <v>1764</v>
      </c>
      <c r="AR25" s="16"/>
      <c r="AS25" s="93" t="s">
        <v>1613</v>
      </c>
      <c r="AT25" s="15" t="s">
        <v>1606</v>
      </c>
      <c r="AU25" s="16"/>
      <c r="AV25" s="16"/>
      <c r="AW25" s="15" t="s">
        <v>1650</v>
      </c>
      <c r="AX25" s="15" t="s">
        <v>1606</v>
      </c>
    </row>
    <row r="26" spans="1:50" x14ac:dyDescent="0.2">
      <c r="A26" s="11">
        <v>43493.712691724533</v>
      </c>
      <c r="B26" s="12" t="s">
        <v>1595</v>
      </c>
      <c r="C26" s="12" t="s">
        <v>1596</v>
      </c>
      <c r="D26" s="12" t="s">
        <v>1618</v>
      </c>
      <c r="E26" s="12" t="s">
        <v>1598</v>
      </c>
      <c r="F26" s="13"/>
      <c r="G26" s="12" t="s">
        <v>1598</v>
      </c>
      <c r="H26" s="12" t="s">
        <v>1599</v>
      </c>
      <c r="I26" s="13"/>
      <c r="J26" s="12" t="s">
        <v>1765</v>
      </c>
      <c r="K26" s="12" t="s">
        <v>1600</v>
      </c>
      <c r="L26" s="12">
        <v>1</v>
      </c>
      <c r="M26" s="12" t="s">
        <v>1601</v>
      </c>
      <c r="N26" s="12" t="s">
        <v>1766</v>
      </c>
      <c r="O26" s="12" t="s">
        <v>1603</v>
      </c>
      <c r="P26" s="12" t="s">
        <v>1767</v>
      </c>
      <c r="Q26" s="12" t="s">
        <v>1605</v>
      </c>
      <c r="R26" s="13"/>
      <c r="S26" s="12" t="s">
        <v>1606</v>
      </c>
      <c r="T26" s="12" t="s">
        <v>1606</v>
      </c>
      <c r="U26" s="12">
        <v>2</v>
      </c>
      <c r="V26" s="12" t="s">
        <v>1606</v>
      </c>
      <c r="W26" s="12" t="s">
        <v>1606</v>
      </c>
      <c r="X26" s="12" t="s">
        <v>1768</v>
      </c>
      <c r="Y26" s="12" t="s">
        <v>1607</v>
      </c>
      <c r="Z26" s="12" t="s">
        <v>1616</v>
      </c>
      <c r="AA26" s="12" t="s">
        <v>1608</v>
      </c>
      <c r="AB26" s="12" t="s">
        <v>1606</v>
      </c>
      <c r="AC26" s="12" t="s">
        <v>1609</v>
      </c>
      <c r="AD26" s="13"/>
      <c r="AE26" s="13"/>
      <c r="AF26" s="12" t="s">
        <v>1597</v>
      </c>
      <c r="AG26" s="12" t="s">
        <v>1606</v>
      </c>
      <c r="AH26" s="12" t="s">
        <v>1606</v>
      </c>
      <c r="AI26" s="12" t="s">
        <v>1606</v>
      </c>
      <c r="AJ26" s="12" t="s">
        <v>1606</v>
      </c>
      <c r="AK26" s="92" t="s">
        <v>1613</v>
      </c>
      <c r="AL26" s="13"/>
      <c r="AM26" s="12" t="s">
        <v>1606</v>
      </c>
      <c r="AN26" s="12" t="s">
        <v>1606</v>
      </c>
      <c r="AO26" s="13"/>
      <c r="AP26" s="13"/>
      <c r="AQ26" s="12" t="s">
        <v>1769</v>
      </c>
      <c r="AR26" s="13"/>
      <c r="AS26" s="92" t="s">
        <v>1613</v>
      </c>
      <c r="AT26" s="12" t="s">
        <v>1606</v>
      </c>
      <c r="AU26" s="13"/>
      <c r="AV26" s="13"/>
      <c r="AW26" s="12" t="s">
        <v>1628</v>
      </c>
      <c r="AX26" s="12" t="s">
        <v>1606</v>
      </c>
    </row>
    <row r="27" spans="1:50" x14ac:dyDescent="0.2">
      <c r="A27" s="14">
        <v>43493.820824548609</v>
      </c>
      <c r="B27" s="15" t="s">
        <v>1595</v>
      </c>
      <c r="C27" s="15" t="s">
        <v>1621</v>
      </c>
      <c r="D27" s="15" t="s">
        <v>1597</v>
      </c>
      <c r="E27" s="15" t="s">
        <v>1598</v>
      </c>
      <c r="F27" s="16"/>
      <c r="G27" s="15" t="s">
        <v>1606</v>
      </c>
      <c r="H27" s="15" t="s">
        <v>1770</v>
      </c>
      <c r="I27" s="15" t="s">
        <v>1771</v>
      </c>
      <c r="J27" s="16"/>
      <c r="K27" s="15" t="s">
        <v>1600</v>
      </c>
      <c r="L27" s="15">
        <v>2</v>
      </c>
      <c r="M27" s="15" t="s">
        <v>1601</v>
      </c>
      <c r="N27" s="15" t="s">
        <v>1772</v>
      </c>
      <c r="O27" s="15" t="s">
        <v>1606</v>
      </c>
      <c r="P27" s="15" t="s">
        <v>1773</v>
      </c>
      <c r="Q27" s="15" t="s">
        <v>1605</v>
      </c>
      <c r="R27" s="16"/>
      <c r="S27" s="15" t="s">
        <v>1603</v>
      </c>
      <c r="T27" s="15" t="s">
        <v>1603</v>
      </c>
      <c r="U27" s="15">
        <v>4</v>
      </c>
      <c r="V27" s="15" t="s">
        <v>1606</v>
      </c>
      <c r="W27" s="15" t="s">
        <v>1606</v>
      </c>
      <c r="X27" s="16"/>
      <c r="Y27" s="15" t="s">
        <v>1616</v>
      </c>
      <c r="Z27" s="15" t="s">
        <v>1607</v>
      </c>
      <c r="AA27" s="15" t="s">
        <v>1608</v>
      </c>
      <c r="AB27" s="15" t="s">
        <v>1606</v>
      </c>
      <c r="AC27" s="15" t="s">
        <v>1617</v>
      </c>
      <c r="AD27" s="16"/>
      <c r="AE27" s="16"/>
      <c r="AF27" s="15" t="s">
        <v>1597</v>
      </c>
      <c r="AG27" s="15" t="s">
        <v>1606</v>
      </c>
      <c r="AH27" s="15" t="s">
        <v>1606</v>
      </c>
      <c r="AI27" s="15" t="s">
        <v>1603</v>
      </c>
      <c r="AJ27" s="15" t="s">
        <v>1606</v>
      </c>
      <c r="AK27" s="93" t="s">
        <v>1613</v>
      </c>
      <c r="AL27" s="16"/>
      <c r="AM27" s="15" t="s">
        <v>1603</v>
      </c>
      <c r="AN27" s="15" t="s">
        <v>1606</v>
      </c>
      <c r="AO27" s="16"/>
      <c r="AP27" s="16"/>
      <c r="AQ27" s="15" t="s">
        <v>1774</v>
      </c>
      <c r="AR27" s="16"/>
      <c r="AS27" s="93" t="s">
        <v>1610</v>
      </c>
      <c r="AT27" s="15" t="s">
        <v>1606</v>
      </c>
      <c r="AU27" s="16"/>
      <c r="AV27" s="16"/>
      <c r="AW27" s="15" t="s">
        <v>1650</v>
      </c>
      <c r="AX27" s="15" t="s">
        <v>1606</v>
      </c>
    </row>
    <row r="28" spans="1:50" x14ac:dyDescent="0.2">
      <c r="A28" s="11">
        <v>43493.941619502315</v>
      </c>
      <c r="B28" s="12" t="s">
        <v>1595</v>
      </c>
      <c r="C28" s="12" t="s">
        <v>1621</v>
      </c>
      <c r="D28" s="12" t="s">
        <v>1597</v>
      </c>
      <c r="E28" s="12" t="s">
        <v>1598</v>
      </c>
      <c r="F28" s="13"/>
      <c r="G28" s="12" t="s">
        <v>1603</v>
      </c>
      <c r="H28" s="12" t="s">
        <v>1599</v>
      </c>
      <c r="I28" s="13"/>
      <c r="J28" s="13"/>
      <c r="K28" s="12" t="s">
        <v>1600</v>
      </c>
      <c r="L28" s="12">
        <v>1</v>
      </c>
      <c r="M28" s="12" t="s">
        <v>1670</v>
      </c>
      <c r="N28" s="12" t="s">
        <v>1775</v>
      </c>
      <c r="O28" s="12" t="s">
        <v>1603</v>
      </c>
      <c r="P28" s="12" t="s">
        <v>1776</v>
      </c>
      <c r="Q28" s="12" t="s">
        <v>1605</v>
      </c>
      <c r="R28" s="13"/>
      <c r="S28" s="12" t="s">
        <v>1606</v>
      </c>
      <c r="T28" s="12" t="s">
        <v>1603</v>
      </c>
      <c r="U28" s="12">
        <v>3</v>
      </c>
      <c r="V28" s="12" t="s">
        <v>1606</v>
      </c>
      <c r="W28" s="12" t="s">
        <v>1606</v>
      </c>
      <c r="X28" s="12" t="s">
        <v>1777</v>
      </c>
      <c r="Y28" s="12" t="s">
        <v>1607</v>
      </c>
      <c r="Z28" s="12" t="s">
        <v>1607</v>
      </c>
      <c r="AA28" s="12" t="s">
        <v>1608</v>
      </c>
      <c r="AB28" s="12" t="s">
        <v>1598</v>
      </c>
      <c r="AC28" s="12" t="s">
        <v>1609</v>
      </c>
      <c r="AD28" s="13"/>
      <c r="AE28" s="13"/>
      <c r="AF28" s="12" t="s">
        <v>1597</v>
      </c>
      <c r="AG28" s="12" t="s">
        <v>1606</v>
      </c>
      <c r="AH28" s="12" t="s">
        <v>1606</v>
      </c>
      <c r="AI28" s="12" t="s">
        <v>1598</v>
      </c>
      <c r="AJ28" s="12" t="s">
        <v>1603</v>
      </c>
      <c r="AK28" s="92" t="s">
        <v>1613</v>
      </c>
      <c r="AL28" s="13"/>
      <c r="AM28" s="12" t="s">
        <v>1606</v>
      </c>
      <c r="AN28" s="12" t="s">
        <v>1598</v>
      </c>
      <c r="AO28" s="13"/>
      <c r="AP28" s="13"/>
      <c r="AQ28" s="12" t="s">
        <v>1778</v>
      </c>
      <c r="AR28" s="13"/>
      <c r="AS28" s="92" t="s">
        <v>1620</v>
      </c>
      <c r="AT28" s="12" t="s">
        <v>1606</v>
      </c>
      <c r="AU28" s="13"/>
      <c r="AV28" s="13"/>
      <c r="AW28" s="12" t="s">
        <v>1683</v>
      </c>
      <c r="AX28" s="12" t="s">
        <v>1606</v>
      </c>
    </row>
    <row r="29" spans="1:50" x14ac:dyDescent="0.2">
      <c r="A29" s="14">
        <v>43494.069186759254</v>
      </c>
      <c r="B29" s="15" t="s">
        <v>1595</v>
      </c>
      <c r="C29" s="15" t="s">
        <v>1596</v>
      </c>
      <c r="D29" s="15" t="s">
        <v>1597</v>
      </c>
      <c r="E29" s="15" t="s">
        <v>1598</v>
      </c>
      <c r="F29" s="16"/>
      <c r="G29" s="15" t="s">
        <v>1598</v>
      </c>
      <c r="H29" s="15" t="s">
        <v>1599</v>
      </c>
      <c r="I29" s="16"/>
      <c r="J29" s="15" t="s">
        <v>1779</v>
      </c>
      <c r="K29" s="15" t="s">
        <v>1600</v>
      </c>
      <c r="L29" s="15">
        <v>1</v>
      </c>
      <c r="M29" s="15" t="s">
        <v>1601</v>
      </c>
      <c r="N29" s="15" t="s">
        <v>1780</v>
      </c>
      <c r="O29" s="15" t="s">
        <v>1603</v>
      </c>
      <c r="P29" s="15" t="s">
        <v>1781</v>
      </c>
      <c r="Q29" s="15" t="s">
        <v>1605</v>
      </c>
      <c r="R29" s="16"/>
      <c r="S29" s="15" t="s">
        <v>1606</v>
      </c>
      <c r="T29" s="15" t="s">
        <v>1606</v>
      </c>
      <c r="U29" s="15">
        <v>3</v>
      </c>
      <c r="V29" s="15" t="s">
        <v>1606</v>
      </c>
      <c r="W29" s="15" t="s">
        <v>1606</v>
      </c>
      <c r="X29" s="15" t="s">
        <v>1782</v>
      </c>
      <c r="Y29" s="15" t="s">
        <v>1607</v>
      </c>
      <c r="Z29" s="15" t="s">
        <v>1616</v>
      </c>
      <c r="AA29" s="15" t="s">
        <v>1608</v>
      </c>
      <c r="AB29" s="15" t="s">
        <v>1603</v>
      </c>
      <c r="AC29" s="15" t="s">
        <v>1609</v>
      </c>
      <c r="AD29" s="15" t="s">
        <v>1783</v>
      </c>
      <c r="AE29" s="15" t="s">
        <v>1784</v>
      </c>
      <c r="AF29" s="15" t="s">
        <v>1597</v>
      </c>
      <c r="AG29" s="15" t="s">
        <v>1606</v>
      </c>
      <c r="AH29" s="15" t="s">
        <v>1606</v>
      </c>
      <c r="AI29" s="15" t="s">
        <v>1598</v>
      </c>
      <c r="AJ29" s="15" t="s">
        <v>1606</v>
      </c>
      <c r="AK29" s="93" t="s">
        <v>1610</v>
      </c>
      <c r="AL29" s="15" t="s">
        <v>1785</v>
      </c>
      <c r="AM29" s="15" t="s">
        <v>1606</v>
      </c>
      <c r="AN29" s="15" t="s">
        <v>1606</v>
      </c>
      <c r="AO29" s="15" t="s">
        <v>1786</v>
      </c>
      <c r="AP29" s="15" t="s">
        <v>1787</v>
      </c>
      <c r="AQ29" s="15" t="s">
        <v>1788</v>
      </c>
      <c r="AR29" s="15" t="s">
        <v>1789</v>
      </c>
      <c r="AS29" s="93" t="s">
        <v>1613</v>
      </c>
      <c r="AT29" s="15" t="s">
        <v>1606</v>
      </c>
      <c r="AU29" s="15" t="s">
        <v>1790</v>
      </c>
      <c r="AV29" s="16"/>
      <c r="AW29" s="15" t="s">
        <v>1650</v>
      </c>
      <c r="AX29" s="15" t="s">
        <v>1606</v>
      </c>
    </row>
    <row r="30" spans="1:50" x14ac:dyDescent="0.2">
      <c r="A30" s="11">
        <v>43494.304329444443</v>
      </c>
      <c r="B30" s="12" t="s">
        <v>1595</v>
      </c>
      <c r="C30" s="12" t="s">
        <v>1596</v>
      </c>
      <c r="D30" s="12" t="s">
        <v>1618</v>
      </c>
      <c r="E30" s="12" t="s">
        <v>1598</v>
      </c>
      <c r="F30" s="13"/>
      <c r="G30" s="12" t="s">
        <v>1603</v>
      </c>
      <c r="H30" s="12" t="s">
        <v>1599</v>
      </c>
      <c r="I30" s="13"/>
      <c r="J30" s="12" t="s">
        <v>1791</v>
      </c>
      <c r="K30" s="12" t="s">
        <v>1600</v>
      </c>
      <c r="L30" s="12">
        <v>1</v>
      </c>
      <c r="M30" s="12" t="s">
        <v>1601</v>
      </c>
      <c r="N30" s="12" t="s">
        <v>1792</v>
      </c>
      <c r="O30" s="12" t="s">
        <v>1603</v>
      </c>
      <c r="P30" s="12" t="s">
        <v>1793</v>
      </c>
      <c r="Q30" s="12" t="s">
        <v>1605</v>
      </c>
      <c r="R30" s="13"/>
      <c r="S30" s="12" t="s">
        <v>1603</v>
      </c>
      <c r="T30" s="12" t="s">
        <v>1606</v>
      </c>
      <c r="U30" s="12">
        <v>2</v>
      </c>
      <c r="V30" s="12" t="s">
        <v>1606</v>
      </c>
      <c r="W30" s="12" t="s">
        <v>1606</v>
      </c>
      <c r="X30" s="12" t="s">
        <v>1794</v>
      </c>
      <c r="Y30" s="12" t="s">
        <v>1616</v>
      </c>
      <c r="Z30" s="12" t="s">
        <v>1616</v>
      </c>
      <c r="AA30" s="12" t="s">
        <v>1608</v>
      </c>
      <c r="AB30" s="12" t="s">
        <v>1606</v>
      </c>
      <c r="AC30" s="12" t="s">
        <v>1609</v>
      </c>
      <c r="AD30" s="13"/>
      <c r="AE30" s="12" t="s">
        <v>1795</v>
      </c>
      <c r="AF30" s="12" t="s">
        <v>1597</v>
      </c>
      <c r="AG30" s="12" t="s">
        <v>1603</v>
      </c>
      <c r="AH30" s="12" t="s">
        <v>1603</v>
      </c>
      <c r="AI30" s="12" t="s">
        <v>1598</v>
      </c>
      <c r="AJ30" s="12" t="s">
        <v>1606</v>
      </c>
      <c r="AK30" s="92" t="s">
        <v>1613</v>
      </c>
      <c r="AL30" s="12" t="s">
        <v>1796</v>
      </c>
      <c r="AM30" s="12" t="s">
        <v>1598</v>
      </c>
      <c r="AN30" s="12" t="s">
        <v>1598</v>
      </c>
      <c r="AO30" s="12" t="s">
        <v>1797</v>
      </c>
      <c r="AP30" s="12" t="s">
        <v>1633</v>
      </c>
      <c r="AQ30" s="12" t="s">
        <v>1798</v>
      </c>
      <c r="AR30" s="12" t="s">
        <v>1633</v>
      </c>
      <c r="AS30" s="92" t="s">
        <v>1613</v>
      </c>
      <c r="AT30" s="12" t="s">
        <v>1606</v>
      </c>
      <c r="AU30" s="12" t="s">
        <v>1648</v>
      </c>
      <c r="AV30" s="12" t="s">
        <v>1649</v>
      </c>
      <c r="AW30" s="12" t="s">
        <v>1601</v>
      </c>
      <c r="AX30" s="12" t="s">
        <v>1603</v>
      </c>
    </row>
    <row r="31" spans="1:50" x14ac:dyDescent="0.2">
      <c r="A31" s="14">
        <v>43494.667288090277</v>
      </c>
      <c r="B31" s="15" t="s">
        <v>1595</v>
      </c>
      <c r="C31" s="15" t="s">
        <v>1596</v>
      </c>
      <c r="D31" s="15" t="s">
        <v>1597</v>
      </c>
      <c r="E31" s="15" t="s">
        <v>1598</v>
      </c>
      <c r="F31" s="16"/>
      <c r="G31" s="15" t="s">
        <v>1598</v>
      </c>
      <c r="H31" s="15" t="s">
        <v>1599</v>
      </c>
      <c r="I31" s="16"/>
      <c r="J31" s="16"/>
      <c r="K31" s="15" t="s">
        <v>1623</v>
      </c>
      <c r="L31" s="15">
        <v>1</v>
      </c>
      <c r="M31" s="15" t="s">
        <v>1601</v>
      </c>
      <c r="N31" s="15" t="s">
        <v>1615</v>
      </c>
      <c r="O31" s="15" t="s">
        <v>1603</v>
      </c>
      <c r="P31" s="15" t="s">
        <v>1799</v>
      </c>
      <c r="Q31" s="15" t="s">
        <v>1605</v>
      </c>
      <c r="R31" s="16"/>
      <c r="S31" s="15" t="s">
        <v>1606</v>
      </c>
      <c r="T31" s="15" t="s">
        <v>1606</v>
      </c>
      <c r="U31" s="15">
        <v>2</v>
      </c>
      <c r="V31" s="15" t="s">
        <v>1606</v>
      </c>
      <c r="W31" s="15" t="s">
        <v>1606</v>
      </c>
      <c r="X31" s="16"/>
      <c r="Y31" s="15" t="s">
        <v>1607</v>
      </c>
      <c r="Z31" s="15" t="s">
        <v>1607</v>
      </c>
      <c r="AA31" s="15" t="s">
        <v>1608</v>
      </c>
      <c r="AB31" s="15" t="s">
        <v>1606</v>
      </c>
      <c r="AC31" s="15" t="s">
        <v>1609</v>
      </c>
      <c r="AD31" s="16"/>
      <c r="AE31" s="16"/>
      <c r="AF31" s="15" t="s">
        <v>1597</v>
      </c>
      <c r="AG31" s="15" t="s">
        <v>1606</v>
      </c>
      <c r="AH31" s="15" t="s">
        <v>1606</v>
      </c>
      <c r="AI31" s="15" t="s">
        <v>1606</v>
      </c>
      <c r="AJ31" s="15" t="s">
        <v>1598</v>
      </c>
      <c r="AK31" s="93" t="s">
        <v>1610</v>
      </c>
      <c r="AL31" s="15" t="s">
        <v>1800</v>
      </c>
      <c r="AM31" s="15" t="s">
        <v>1598</v>
      </c>
      <c r="AN31" s="15" t="s">
        <v>1606</v>
      </c>
      <c r="AO31" s="16"/>
      <c r="AP31" s="15" t="s">
        <v>1801</v>
      </c>
      <c r="AQ31" s="15" t="s">
        <v>1802</v>
      </c>
      <c r="AR31" s="16"/>
      <c r="AS31" s="93" t="s">
        <v>1620</v>
      </c>
      <c r="AT31" s="15" t="s">
        <v>1606</v>
      </c>
      <c r="AU31" s="16"/>
      <c r="AV31" s="16"/>
      <c r="AW31" s="15" t="s">
        <v>1601</v>
      </c>
      <c r="AX31" s="15" t="s">
        <v>1606</v>
      </c>
    </row>
    <row r="32" spans="1:50" x14ac:dyDescent="0.2">
      <c r="A32" s="11">
        <v>43494.723533101853</v>
      </c>
      <c r="B32" s="12" t="s">
        <v>1595</v>
      </c>
      <c r="C32" s="12" t="s">
        <v>1596</v>
      </c>
      <c r="D32" s="12" t="s">
        <v>1597</v>
      </c>
      <c r="E32" s="12" t="s">
        <v>1598</v>
      </c>
      <c r="F32" s="13"/>
      <c r="G32" s="12" t="s">
        <v>1598</v>
      </c>
      <c r="H32" s="12" t="s">
        <v>1599</v>
      </c>
      <c r="I32" s="13"/>
      <c r="J32" s="13"/>
      <c r="K32" s="12" t="s">
        <v>1600</v>
      </c>
      <c r="L32" s="12">
        <v>1</v>
      </c>
      <c r="M32" s="12" t="s">
        <v>1601</v>
      </c>
      <c r="N32" s="12" t="s">
        <v>1803</v>
      </c>
      <c r="O32" s="12" t="s">
        <v>1603</v>
      </c>
      <c r="P32" s="12" t="s">
        <v>1603</v>
      </c>
      <c r="Q32" s="12" t="s">
        <v>1605</v>
      </c>
      <c r="R32" s="13"/>
      <c r="S32" s="12" t="s">
        <v>1603</v>
      </c>
      <c r="T32" s="12" t="s">
        <v>1603</v>
      </c>
      <c r="U32" s="12">
        <v>3</v>
      </c>
      <c r="V32" s="12" t="s">
        <v>1606</v>
      </c>
      <c r="W32" s="12" t="s">
        <v>1606</v>
      </c>
      <c r="X32" s="13"/>
      <c r="Y32" s="12" t="s">
        <v>1607</v>
      </c>
      <c r="Z32" s="12" t="s">
        <v>1616</v>
      </c>
      <c r="AA32" s="12" t="s">
        <v>1608</v>
      </c>
      <c r="AB32" s="12" t="s">
        <v>1606</v>
      </c>
      <c r="AC32" s="12" t="s">
        <v>1609</v>
      </c>
      <c r="AD32" s="13"/>
      <c r="AE32" s="12" t="s">
        <v>1804</v>
      </c>
      <c r="AF32" s="12" t="s">
        <v>1597</v>
      </c>
      <c r="AG32" s="12" t="s">
        <v>1603</v>
      </c>
      <c r="AH32" s="12" t="s">
        <v>1603</v>
      </c>
      <c r="AI32" s="12" t="s">
        <v>1606</v>
      </c>
      <c r="AJ32" s="12" t="s">
        <v>1606</v>
      </c>
      <c r="AK32" s="92" t="s">
        <v>1610</v>
      </c>
      <c r="AL32" s="13"/>
      <c r="AM32" s="12" t="s">
        <v>1598</v>
      </c>
      <c r="AN32" s="12" t="s">
        <v>1606</v>
      </c>
      <c r="AO32" s="13"/>
      <c r="AP32" s="13"/>
      <c r="AQ32" s="12" t="s">
        <v>1805</v>
      </c>
      <c r="AR32" s="12" t="s">
        <v>1806</v>
      </c>
      <c r="AS32" s="92" t="s">
        <v>1613</v>
      </c>
      <c r="AT32" s="12" t="s">
        <v>1606</v>
      </c>
      <c r="AU32" s="13"/>
      <c r="AV32" s="13"/>
      <c r="AW32" s="12" t="s">
        <v>1601</v>
      </c>
      <c r="AX32" s="12" t="s">
        <v>1606</v>
      </c>
    </row>
    <row r="33" spans="1:50" x14ac:dyDescent="0.2">
      <c r="A33" s="14">
        <v>43494.925965578703</v>
      </c>
      <c r="B33" s="15" t="s">
        <v>1595</v>
      </c>
      <c r="C33" s="15" t="s">
        <v>1621</v>
      </c>
      <c r="D33" s="15" t="s">
        <v>1630</v>
      </c>
      <c r="E33" s="15" t="s">
        <v>1603</v>
      </c>
      <c r="F33" s="16"/>
      <c r="G33" s="15" t="s">
        <v>1603</v>
      </c>
      <c r="H33" s="15" t="s">
        <v>1599</v>
      </c>
      <c r="I33" s="16"/>
      <c r="J33" s="15" t="s">
        <v>1807</v>
      </c>
      <c r="K33" s="15" t="s">
        <v>1640</v>
      </c>
      <c r="L33" s="15">
        <v>4</v>
      </c>
      <c r="M33" s="15" t="s">
        <v>1628</v>
      </c>
      <c r="N33" s="15" t="s">
        <v>1808</v>
      </c>
      <c r="O33" s="15" t="s">
        <v>1606</v>
      </c>
      <c r="P33" s="15" t="s">
        <v>1809</v>
      </c>
      <c r="Q33" s="15" t="s">
        <v>1810</v>
      </c>
      <c r="R33" s="15" t="s">
        <v>1811</v>
      </c>
      <c r="S33" s="15" t="s">
        <v>1603</v>
      </c>
      <c r="T33" s="15" t="s">
        <v>1603</v>
      </c>
      <c r="U33" s="15">
        <v>4</v>
      </c>
      <c r="V33" s="15" t="s">
        <v>1603</v>
      </c>
      <c r="W33" s="15" t="s">
        <v>1603</v>
      </c>
      <c r="X33" s="16"/>
      <c r="Y33" s="15" t="s">
        <v>1642</v>
      </c>
      <c r="Z33" s="15" t="s">
        <v>1642</v>
      </c>
      <c r="AA33" s="15" t="s">
        <v>1643</v>
      </c>
      <c r="AB33" s="15" t="s">
        <v>1603</v>
      </c>
      <c r="AC33" s="15" t="s">
        <v>1609</v>
      </c>
      <c r="AD33" s="16"/>
      <c r="AE33" s="16"/>
      <c r="AF33" s="15" t="s">
        <v>1630</v>
      </c>
      <c r="AG33" s="15" t="s">
        <v>1606</v>
      </c>
      <c r="AH33" s="15" t="s">
        <v>1603</v>
      </c>
      <c r="AI33" s="15" t="s">
        <v>1603</v>
      </c>
      <c r="AJ33" s="15" t="s">
        <v>1603</v>
      </c>
      <c r="AK33" s="93" t="s">
        <v>1627</v>
      </c>
      <c r="AL33" s="16"/>
      <c r="AM33" s="15" t="s">
        <v>1603</v>
      </c>
      <c r="AN33" s="15" t="s">
        <v>1603</v>
      </c>
      <c r="AO33" s="15" t="s">
        <v>1812</v>
      </c>
      <c r="AP33" s="15" t="s">
        <v>1813</v>
      </c>
      <c r="AQ33" s="15" t="s">
        <v>1814</v>
      </c>
      <c r="AR33" s="15" t="s">
        <v>1815</v>
      </c>
      <c r="AS33" s="93" t="s">
        <v>1627</v>
      </c>
      <c r="AT33" s="15" t="s">
        <v>1603</v>
      </c>
      <c r="AU33" s="16"/>
      <c r="AV33" s="16"/>
      <c r="AW33" s="15" t="s">
        <v>1683</v>
      </c>
      <c r="AX33" s="15" t="s">
        <v>1603</v>
      </c>
    </row>
    <row r="34" spans="1:50" x14ac:dyDescent="0.2">
      <c r="A34" s="11">
        <v>43495.448388726851</v>
      </c>
      <c r="B34" s="12" t="s">
        <v>1595</v>
      </c>
      <c r="C34" s="12" t="s">
        <v>1596</v>
      </c>
      <c r="D34" s="12" t="s">
        <v>1618</v>
      </c>
      <c r="E34" s="12" t="s">
        <v>1598</v>
      </c>
      <c r="F34" s="13"/>
      <c r="G34" s="12" t="s">
        <v>1606</v>
      </c>
      <c r="H34" s="12" t="s">
        <v>1599</v>
      </c>
      <c r="I34" s="13"/>
      <c r="J34" s="12" t="s">
        <v>1816</v>
      </c>
      <c r="K34" s="12" t="s">
        <v>1640</v>
      </c>
      <c r="L34" s="12">
        <v>2</v>
      </c>
      <c r="M34" s="12" t="s">
        <v>1601</v>
      </c>
      <c r="N34" s="12" t="s">
        <v>1816</v>
      </c>
      <c r="O34" s="12" t="s">
        <v>1606</v>
      </c>
      <c r="P34" s="12" t="s">
        <v>1615</v>
      </c>
      <c r="Q34" s="12" t="s">
        <v>1673</v>
      </c>
      <c r="R34" s="13"/>
      <c r="S34" s="12" t="s">
        <v>1606</v>
      </c>
      <c r="T34" s="12" t="s">
        <v>1606</v>
      </c>
      <c r="U34" s="12">
        <v>2</v>
      </c>
      <c r="V34" s="12" t="s">
        <v>1606</v>
      </c>
      <c r="W34" s="12" t="s">
        <v>1603</v>
      </c>
      <c r="X34" s="12" t="s">
        <v>1817</v>
      </c>
      <c r="Y34" s="12" t="s">
        <v>1616</v>
      </c>
      <c r="Z34" s="12" t="s">
        <v>1616</v>
      </c>
      <c r="AA34" s="12" t="s">
        <v>1608</v>
      </c>
      <c r="AB34" s="12" t="s">
        <v>1606</v>
      </c>
      <c r="AC34" s="12" t="s">
        <v>1609</v>
      </c>
      <c r="AD34" s="13"/>
      <c r="AE34" s="13"/>
      <c r="AF34" s="12" t="s">
        <v>1618</v>
      </c>
      <c r="AG34" s="12" t="s">
        <v>1606</v>
      </c>
      <c r="AH34" s="12" t="s">
        <v>1606</v>
      </c>
      <c r="AI34" s="12" t="s">
        <v>1606</v>
      </c>
      <c r="AJ34" s="12" t="s">
        <v>1606</v>
      </c>
      <c r="AK34" s="92" t="s">
        <v>1610</v>
      </c>
      <c r="AL34" s="13"/>
      <c r="AM34" s="12" t="s">
        <v>1606</v>
      </c>
      <c r="AN34" s="12" t="s">
        <v>1606</v>
      </c>
      <c r="AO34" s="13"/>
      <c r="AP34" s="13"/>
      <c r="AQ34" s="12" t="s">
        <v>1816</v>
      </c>
      <c r="AR34" s="13"/>
      <c r="AS34" s="92" t="s">
        <v>1610</v>
      </c>
      <c r="AT34" s="12" t="s">
        <v>1606</v>
      </c>
      <c r="AU34" s="13"/>
      <c r="AV34" s="13"/>
      <c r="AW34" s="12" t="s">
        <v>1650</v>
      </c>
      <c r="AX34" s="12" t="s">
        <v>1606</v>
      </c>
    </row>
    <row r="35" spans="1:50" x14ac:dyDescent="0.2">
      <c r="A35" s="14">
        <v>43495.586054155094</v>
      </c>
      <c r="B35" s="15" t="s">
        <v>1595</v>
      </c>
      <c r="C35" s="15" t="s">
        <v>1596</v>
      </c>
      <c r="D35" s="15" t="s">
        <v>1597</v>
      </c>
      <c r="E35" s="15" t="s">
        <v>1598</v>
      </c>
      <c r="F35" s="16"/>
      <c r="G35" s="15" t="s">
        <v>1603</v>
      </c>
      <c r="H35" s="15" t="s">
        <v>1599</v>
      </c>
      <c r="I35" s="16"/>
      <c r="J35" s="16"/>
      <c r="K35" s="15" t="s">
        <v>1623</v>
      </c>
      <c r="L35" s="15">
        <v>1</v>
      </c>
      <c r="M35" s="15" t="s">
        <v>1670</v>
      </c>
      <c r="N35" s="15" t="s">
        <v>1818</v>
      </c>
      <c r="O35" s="15" t="s">
        <v>1603</v>
      </c>
      <c r="P35" s="15" t="s">
        <v>1767</v>
      </c>
      <c r="Q35" s="15" t="s">
        <v>1605</v>
      </c>
      <c r="R35" s="16"/>
      <c r="S35" s="15" t="s">
        <v>1603</v>
      </c>
      <c r="T35" s="15" t="s">
        <v>1603</v>
      </c>
      <c r="U35" s="15">
        <v>1</v>
      </c>
      <c r="V35" s="15" t="s">
        <v>1606</v>
      </c>
      <c r="W35" s="15" t="s">
        <v>1606</v>
      </c>
      <c r="X35" s="16"/>
      <c r="Y35" s="15" t="s">
        <v>1616</v>
      </c>
      <c r="Z35" s="15" t="s">
        <v>1616</v>
      </c>
      <c r="AA35" s="15" t="s">
        <v>1608</v>
      </c>
      <c r="AB35" s="15" t="s">
        <v>1606</v>
      </c>
      <c r="AC35" s="15" t="s">
        <v>1609</v>
      </c>
      <c r="AD35" s="16"/>
      <c r="AE35" s="16"/>
      <c r="AF35" s="15" t="s">
        <v>1597</v>
      </c>
      <c r="AG35" s="15" t="s">
        <v>1598</v>
      </c>
      <c r="AH35" s="15" t="s">
        <v>1606</v>
      </c>
      <c r="AI35" s="15" t="s">
        <v>1606</v>
      </c>
      <c r="AJ35" s="15" t="s">
        <v>1606</v>
      </c>
      <c r="AK35" s="93" t="s">
        <v>1610</v>
      </c>
      <c r="AL35" s="16"/>
      <c r="AM35" s="15" t="s">
        <v>1606</v>
      </c>
      <c r="AN35" s="15" t="s">
        <v>1606</v>
      </c>
      <c r="AO35" s="16"/>
      <c r="AP35" s="16"/>
      <c r="AQ35" s="15" t="s">
        <v>1819</v>
      </c>
      <c r="AR35" s="16"/>
      <c r="AS35" s="93" t="s">
        <v>1613</v>
      </c>
      <c r="AT35" s="15" t="s">
        <v>1606</v>
      </c>
      <c r="AU35" s="16"/>
      <c r="AV35" s="16"/>
      <c r="AW35" s="15" t="s">
        <v>1601</v>
      </c>
      <c r="AX35" s="15" t="s">
        <v>1606</v>
      </c>
    </row>
    <row r="36" spans="1:50" x14ac:dyDescent="0.2">
      <c r="A36" s="11">
        <v>43495.760286400458</v>
      </c>
      <c r="B36" s="12" t="s">
        <v>1595</v>
      </c>
      <c r="C36" s="12" t="s">
        <v>1596</v>
      </c>
      <c r="D36" s="12" t="s">
        <v>1618</v>
      </c>
      <c r="E36" s="12" t="s">
        <v>1606</v>
      </c>
      <c r="F36" s="12" t="s">
        <v>1820</v>
      </c>
      <c r="G36" s="12" t="s">
        <v>1598</v>
      </c>
      <c r="H36" s="12" t="s">
        <v>1599</v>
      </c>
      <c r="I36" s="13"/>
      <c r="J36" s="12" t="s">
        <v>1821</v>
      </c>
      <c r="K36" s="12" t="s">
        <v>1623</v>
      </c>
      <c r="L36" s="12">
        <v>4</v>
      </c>
      <c r="M36" s="12" t="s">
        <v>1601</v>
      </c>
      <c r="N36" s="12" t="s">
        <v>1822</v>
      </c>
      <c r="O36" s="12" t="s">
        <v>1603</v>
      </c>
      <c r="P36" s="12" t="s">
        <v>1603</v>
      </c>
      <c r="Q36" s="12" t="s">
        <v>1605</v>
      </c>
      <c r="R36" s="13"/>
      <c r="S36" s="12" t="s">
        <v>1603</v>
      </c>
      <c r="T36" s="12" t="s">
        <v>1603</v>
      </c>
      <c r="U36" s="12">
        <v>3</v>
      </c>
      <c r="V36" s="12" t="s">
        <v>1606</v>
      </c>
      <c r="W36" s="12" t="s">
        <v>1606</v>
      </c>
      <c r="X36" s="12" t="s">
        <v>1823</v>
      </c>
      <c r="Y36" s="12" t="s">
        <v>1616</v>
      </c>
      <c r="Z36" s="12" t="s">
        <v>1616</v>
      </c>
      <c r="AA36" s="12" t="s">
        <v>1608</v>
      </c>
      <c r="AB36" s="12" t="s">
        <v>1606</v>
      </c>
      <c r="AC36" s="12" t="s">
        <v>1609</v>
      </c>
      <c r="AD36" s="13"/>
      <c r="AE36" s="12" t="s">
        <v>1824</v>
      </c>
      <c r="AF36" s="12" t="s">
        <v>1597</v>
      </c>
      <c r="AG36" s="12" t="s">
        <v>1598</v>
      </c>
      <c r="AH36" s="12" t="s">
        <v>1598</v>
      </c>
      <c r="AI36" s="12" t="s">
        <v>1598</v>
      </c>
      <c r="AJ36" s="12" t="s">
        <v>1606</v>
      </c>
      <c r="AK36" s="92" t="s">
        <v>1610</v>
      </c>
      <c r="AL36" s="12" t="s">
        <v>1825</v>
      </c>
      <c r="AM36" s="12" t="s">
        <v>1598</v>
      </c>
      <c r="AN36" s="12" t="s">
        <v>1606</v>
      </c>
      <c r="AO36" s="12" t="s">
        <v>1826</v>
      </c>
      <c r="AP36" s="12" t="s">
        <v>1827</v>
      </c>
      <c r="AQ36" s="12" t="s">
        <v>1828</v>
      </c>
      <c r="AR36" s="13"/>
      <c r="AS36" s="92" t="s">
        <v>1613</v>
      </c>
      <c r="AT36" s="12" t="s">
        <v>1606</v>
      </c>
      <c r="AU36" s="13"/>
      <c r="AV36" s="13"/>
      <c r="AW36" s="12" t="s">
        <v>1601</v>
      </c>
      <c r="AX36" s="12" t="s">
        <v>1606</v>
      </c>
    </row>
    <row r="37" spans="1:50" x14ac:dyDescent="0.2">
      <c r="A37" s="14">
        <v>43495.769906087968</v>
      </c>
      <c r="B37" s="15" t="s">
        <v>1595</v>
      </c>
      <c r="C37" s="15" t="s">
        <v>1596</v>
      </c>
      <c r="D37" s="15" t="s">
        <v>1597</v>
      </c>
      <c r="E37" s="15" t="s">
        <v>1598</v>
      </c>
      <c r="F37" s="16"/>
      <c r="G37" s="15" t="s">
        <v>1598</v>
      </c>
      <c r="H37" s="15" t="s">
        <v>1599</v>
      </c>
      <c r="I37" s="16"/>
      <c r="J37" s="15" t="s">
        <v>1829</v>
      </c>
      <c r="K37" s="15" t="s">
        <v>1623</v>
      </c>
      <c r="L37" s="15">
        <v>1</v>
      </c>
      <c r="M37" s="15" t="s">
        <v>1601</v>
      </c>
      <c r="N37" s="15" t="s">
        <v>1830</v>
      </c>
      <c r="O37" s="15" t="s">
        <v>1603</v>
      </c>
      <c r="P37" s="15" t="s">
        <v>1831</v>
      </c>
      <c r="Q37" s="15" t="s">
        <v>1605</v>
      </c>
      <c r="R37" s="16"/>
      <c r="S37" s="15" t="s">
        <v>1603</v>
      </c>
      <c r="T37" s="15" t="s">
        <v>1606</v>
      </c>
      <c r="U37" s="15">
        <v>2</v>
      </c>
      <c r="V37" s="15" t="s">
        <v>1606</v>
      </c>
      <c r="W37" s="15" t="s">
        <v>1606</v>
      </c>
      <c r="X37" s="16"/>
      <c r="Y37" s="15" t="s">
        <v>1607</v>
      </c>
      <c r="Z37" s="15" t="s">
        <v>1616</v>
      </c>
      <c r="AA37" s="15" t="s">
        <v>1608</v>
      </c>
      <c r="AB37" s="15" t="s">
        <v>1606</v>
      </c>
      <c r="AC37" s="15" t="s">
        <v>1609</v>
      </c>
      <c r="AD37" s="16"/>
      <c r="AE37" s="16"/>
      <c r="AF37" s="15" t="s">
        <v>1597</v>
      </c>
      <c r="AG37" s="15" t="s">
        <v>1603</v>
      </c>
      <c r="AH37" s="15" t="s">
        <v>1598</v>
      </c>
      <c r="AI37" s="15" t="s">
        <v>1606</v>
      </c>
      <c r="AJ37" s="15" t="s">
        <v>1606</v>
      </c>
      <c r="AK37" s="93" t="s">
        <v>1610</v>
      </c>
      <c r="AL37" s="16"/>
      <c r="AM37" s="15" t="s">
        <v>1598</v>
      </c>
      <c r="AN37" s="15" t="s">
        <v>1606</v>
      </c>
      <c r="AO37" s="16"/>
      <c r="AP37" s="16"/>
      <c r="AQ37" s="15" t="s">
        <v>1832</v>
      </c>
      <c r="AR37" s="16"/>
      <c r="AS37" s="93" t="s">
        <v>1620</v>
      </c>
      <c r="AT37" s="15" t="s">
        <v>1603</v>
      </c>
      <c r="AU37" s="16"/>
      <c r="AV37" s="16"/>
      <c r="AW37" s="15" t="s">
        <v>1650</v>
      </c>
      <c r="AX37" s="15" t="s">
        <v>1606</v>
      </c>
    </row>
    <row r="38" spans="1:50" x14ac:dyDescent="0.2">
      <c r="A38" s="11">
        <v>43495.904230486107</v>
      </c>
      <c r="B38" s="12" t="s">
        <v>1595</v>
      </c>
      <c r="C38" s="12" t="s">
        <v>1621</v>
      </c>
      <c r="D38" s="12" t="s">
        <v>1597</v>
      </c>
      <c r="E38" s="12" t="s">
        <v>1603</v>
      </c>
      <c r="F38" s="13"/>
      <c r="G38" s="12" t="s">
        <v>1606</v>
      </c>
      <c r="H38" s="12" t="s">
        <v>1599</v>
      </c>
      <c r="I38" s="13"/>
      <c r="J38" s="12" t="s">
        <v>1833</v>
      </c>
      <c r="K38" s="12" t="s">
        <v>1623</v>
      </c>
      <c r="L38" s="12">
        <v>2</v>
      </c>
      <c r="M38" s="12" t="s">
        <v>1601</v>
      </c>
      <c r="N38" s="12" t="s">
        <v>1679</v>
      </c>
      <c r="O38" s="12" t="s">
        <v>1603</v>
      </c>
      <c r="P38" s="12" t="s">
        <v>1834</v>
      </c>
      <c r="Q38" s="12" t="s">
        <v>1605</v>
      </c>
      <c r="R38" s="13"/>
      <c r="S38" s="12" t="s">
        <v>1606</v>
      </c>
      <c r="T38" s="12" t="s">
        <v>1606</v>
      </c>
      <c r="U38" s="12">
        <v>2</v>
      </c>
      <c r="V38" s="12" t="s">
        <v>1603</v>
      </c>
      <c r="W38" s="12" t="s">
        <v>1606</v>
      </c>
      <c r="X38" s="13"/>
      <c r="Y38" s="12" t="s">
        <v>1607</v>
      </c>
      <c r="Z38" s="12" t="s">
        <v>1607</v>
      </c>
      <c r="AA38" s="12" t="s">
        <v>1608</v>
      </c>
      <c r="AB38" s="12" t="s">
        <v>1606</v>
      </c>
      <c r="AC38" s="12" t="s">
        <v>1718</v>
      </c>
      <c r="AD38" s="12" t="s">
        <v>1835</v>
      </c>
      <c r="AE38" s="13"/>
      <c r="AF38" s="12" t="s">
        <v>1597</v>
      </c>
      <c r="AG38" s="12" t="s">
        <v>1603</v>
      </c>
      <c r="AH38" s="12" t="s">
        <v>1598</v>
      </c>
      <c r="AI38" s="12" t="s">
        <v>1606</v>
      </c>
      <c r="AJ38" s="12" t="s">
        <v>1606</v>
      </c>
      <c r="AK38" s="92" t="s">
        <v>1613</v>
      </c>
      <c r="AL38" s="12" t="s">
        <v>1836</v>
      </c>
      <c r="AM38" s="12" t="s">
        <v>1598</v>
      </c>
      <c r="AN38" s="12" t="s">
        <v>1598</v>
      </c>
      <c r="AO38" s="12" t="s">
        <v>1837</v>
      </c>
      <c r="AP38" s="12" t="s">
        <v>1838</v>
      </c>
      <c r="AQ38" s="12" t="s">
        <v>1839</v>
      </c>
      <c r="AR38" s="12" t="s">
        <v>1840</v>
      </c>
      <c r="AS38" s="92" t="s">
        <v>1620</v>
      </c>
      <c r="AT38" s="12" t="s">
        <v>1603</v>
      </c>
      <c r="AU38" s="13"/>
      <c r="AV38" s="13"/>
      <c r="AW38" s="12" t="s">
        <v>1628</v>
      </c>
      <c r="AX38" s="12" t="s">
        <v>1606</v>
      </c>
    </row>
    <row r="39" spans="1:50" x14ac:dyDescent="0.2">
      <c r="A39" s="14">
        <v>43499.476680833337</v>
      </c>
      <c r="B39" s="15" t="s">
        <v>1595</v>
      </c>
      <c r="C39" s="15" t="s">
        <v>1596</v>
      </c>
      <c r="D39" s="15" t="s">
        <v>1618</v>
      </c>
      <c r="E39" s="15" t="s">
        <v>1598</v>
      </c>
      <c r="F39" s="16"/>
      <c r="G39" s="15" t="s">
        <v>1598</v>
      </c>
      <c r="H39" s="15" t="s">
        <v>1599</v>
      </c>
      <c r="I39" s="16"/>
      <c r="J39" s="16"/>
      <c r="K39" s="15" t="s">
        <v>1600</v>
      </c>
      <c r="L39" s="15">
        <v>3</v>
      </c>
      <c r="M39" s="15" t="s">
        <v>1628</v>
      </c>
      <c r="N39" s="15" t="s">
        <v>1841</v>
      </c>
      <c r="O39" s="15" t="s">
        <v>1603</v>
      </c>
      <c r="P39" s="15" t="s">
        <v>1603</v>
      </c>
      <c r="Q39" s="15" t="s">
        <v>1605</v>
      </c>
      <c r="R39" s="16"/>
      <c r="S39" s="15" t="s">
        <v>1603</v>
      </c>
      <c r="T39" s="15" t="s">
        <v>1603</v>
      </c>
      <c r="U39" s="15">
        <v>4</v>
      </c>
      <c r="V39" s="15" t="s">
        <v>1603</v>
      </c>
      <c r="W39" s="15" t="s">
        <v>1603</v>
      </c>
      <c r="X39" s="15" t="s">
        <v>1841</v>
      </c>
      <c r="Y39" s="15" t="s">
        <v>1616</v>
      </c>
      <c r="Z39" s="15" t="s">
        <v>1616</v>
      </c>
      <c r="AA39" s="15" t="s">
        <v>1643</v>
      </c>
      <c r="AB39" s="15" t="s">
        <v>1603</v>
      </c>
      <c r="AC39" s="15" t="s">
        <v>1609</v>
      </c>
      <c r="AD39" s="16"/>
      <c r="AE39" s="16"/>
      <c r="AF39" s="15" t="s">
        <v>1618</v>
      </c>
      <c r="AG39" s="15" t="s">
        <v>1606</v>
      </c>
      <c r="AH39" s="15" t="s">
        <v>1603</v>
      </c>
      <c r="AI39" s="15" t="s">
        <v>1603</v>
      </c>
      <c r="AJ39" s="15" t="s">
        <v>1606</v>
      </c>
      <c r="AK39" s="93" t="s">
        <v>1620</v>
      </c>
      <c r="AL39" s="16"/>
      <c r="AM39" s="15" t="s">
        <v>1603</v>
      </c>
      <c r="AN39" s="15" t="s">
        <v>1603</v>
      </c>
      <c r="AO39" s="16"/>
      <c r="AP39" s="16"/>
      <c r="AQ39" s="15" t="s">
        <v>1841</v>
      </c>
      <c r="AR39" s="15" t="s">
        <v>1842</v>
      </c>
      <c r="AS39" s="93" t="s">
        <v>1620</v>
      </c>
      <c r="AT39" s="15" t="s">
        <v>1606</v>
      </c>
      <c r="AU39" s="16"/>
      <c r="AV39" s="16"/>
      <c r="AW39" s="15" t="s">
        <v>1683</v>
      </c>
      <c r="AX39" s="15" t="s">
        <v>1603</v>
      </c>
    </row>
    <row r="40" spans="1:50" x14ac:dyDescent="0.2">
      <c r="A40" s="11">
        <v>43499.5092778588</v>
      </c>
      <c r="B40" s="12" t="s">
        <v>1595</v>
      </c>
      <c r="C40" s="12" t="s">
        <v>1596</v>
      </c>
      <c r="D40" s="12" t="s">
        <v>1597</v>
      </c>
      <c r="E40" s="12" t="s">
        <v>1606</v>
      </c>
      <c r="F40" s="12" t="s">
        <v>1685</v>
      </c>
      <c r="G40" s="12" t="s">
        <v>1606</v>
      </c>
      <c r="H40" s="12" t="s">
        <v>1599</v>
      </c>
      <c r="I40" s="12" t="s">
        <v>1685</v>
      </c>
      <c r="J40" s="12" t="s">
        <v>1685</v>
      </c>
      <c r="K40" s="12" t="s">
        <v>1843</v>
      </c>
      <c r="L40" s="12">
        <v>3</v>
      </c>
      <c r="M40" s="12" t="s">
        <v>1628</v>
      </c>
      <c r="N40" s="12" t="s">
        <v>1685</v>
      </c>
      <c r="O40" s="12" t="s">
        <v>1606</v>
      </c>
      <c r="P40" s="12" t="s">
        <v>1844</v>
      </c>
      <c r="Q40" s="12" t="s">
        <v>1605</v>
      </c>
      <c r="R40" s="12" t="s">
        <v>1685</v>
      </c>
      <c r="S40" s="12" t="s">
        <v>1606</v>
      </c>
      <c r="T40" s="12" t="s">
        <v>1606</v>
      </c>
      <c r="U40" s="12">
        <v>2</v>
      </c>
      <c r="V40" s="12" t="s">
        <v>1606</v>
      </c>
      <c r="W40" s="12" t="s">
        <v>1606</v>
      </c>
      <c r="X40" s="12" t="s">
        <v>1685</v>
      </c>
      <c r="Y40" s="12" t="s">
        <v>1616</v>
      </c>
      <c r="Z40" s="12" t="s">
        <v>1616</v>
      </c>
      <c r="AA40" s="12" t="s">
        <v>1608</v>
      </c>
      <c r="AB40" s="12" t="s">
        <v>1606</v>
      </c>
      <c r="AC40" s="12" t="s">
        <v>1609</v>
      </c>
      <c r="AD40" s="12" t="s">
        <v>1685</v>
      </c>
      <c r="AE40" s="12" t="s">
        <v>1685</v>
      </c>
      <c r="AF40" s="12" t="s">
        <v>1630</v>
      </c>
      <c r="AG40" s="12" t="s">
        <v>1606</v>
      </c>
      <c r="AH40" s="12" t="s">
        <v>1606</v>
      </c>
      <c r="AI40" s="12" t="s">
        <v>1606</v>
      </c>
      <c r="AJ40" s="12" t="s">
        <v>1606</v>
      </c>
      <c r="AK40" s="92" t="s">
        <v>1610</v>
      </c>
      <c r="AL40" s="12" t="s">
        <v>1685</v>
      </c>
      <c r="AM40" s="12" t="s">
        <v>1606</v>
      </c>
      <c r="AN40" s="12" t="s">
        <v>1606</v>
      </c>
      <c r="AO40" s="12" t="s">
        <v>1685</v>
      </c>
      <c r="AP40" s="12" t="s">
        <v>1685</v>
      </c>
      <c r="AQ40" s="12" t="s">
        <v>1685</v>
      </c>
      <c r="AR40" s="12" t="s">
        <v>1685</v>
      </c>
      <c r="AS40" s="92" t="s">
        <v>1610</v>
      </c>
      <c r="AT40" s="12" t="s">
        <v>1606</v>
      </c>
      <c r="AU40" s="12" t="s">
        <v>1685</v>
      </c>
      <c r="AV40" s="12" t="s">
        <v>1685</v>
      </c>
      <c r="AW40" s="12" t="s">
        <v>1601</v>
      </c>
      <c r="AX40" s="12" t="s">
        <v>1606</v>
      </c>
    </row>
    <row r="41" spans="1:50" x14ac:dyDescent="0.2">
      <c r="A41" s="14">
        <v>43499.631138738427</v>
      </c>
      <c r="B41" s="15" t="s">
        <v>1595</v>
      </c>
      <c r="C41" s="15" t="s">
        <v>1621</v>
      </c>
      <c r="D41" s="15" t="s">
        <v>1597</v>
      </c>
      <c r="E41" s="15" t="s">
        <v>1606</v>
      </c>
      <c r="F41" s="15" t="s">
        <v>1845</v>
      </c>
      <c r="G41" s="15" t="s">
        <v>1598</v>
      </c>
      <c r="H41" s="15" t="s">
        <v>1599</v>
      </c>
      <c r="I41" s="16"/>
      <c r="J41" s="15" t="s">
        <v>1846</v>
      </c>
      <c r="K41" s="15" t="s">
        <v>1623</v>
      </c>
      <c r="L41" s="15">
        <v>1</v>
      </c>
      <c r="M41" s="15" t="s">
        <v>1670</v>
      </c>
      <c r="N41" s="15" t="s">
        <v>1847</v>
      </c>
      <c r="O41" s="15" t="s">
        <v>1606</v>
      </c>
      <c r="P41" s="15" t="s">
        <v>1767</v>
      </c>
      <c r="Q41" s="15" t="s">
        <v>1673</v>
      </c>
      <c r="R41" s="16"/>
      <c r="S41" s="15" t="s">
        <v>1603</v>
      </c>
      <c r="T41" s="15" t="s">
        <v>1603</v>
      </c>
      <c r="U41" s="15">
        <v>5</v>
      </c>
      <c r="V41" s="15" t="s">
        <v>1606</v>
      </c>
      <c r="W41" s="15" t="s">
        <v>1606</v>
      </c>
      <c r="X41" s="15" t="s">
        <v>1848</v>
      </c>
      <c r="Y41" s="15" t="s">
        <v>1607</v>
      </c>
      <c r="Z41" s="15" t="s">
        <v>1607</v>
      </c>
      <c r="AA41" s="15" t="s">
        <v>1608</v>
      </c>
      <c r="AB41" s="15" t="s">
        <v>1606</v>
      </c>
      <c r="AC41" s="15" t="s">
        <v>1617</v>
      </c>
      <c r="AD41" s="15" t="s">
        <v>1615</v>
      </c>
      <c r="AE41" s="15" t="s">
        <v>1849</v>
      </c>
      <c r="AF41" s="15" t="s">
        <v>1597</v>
      </c>
      <c r="AG41" s="15" t="s">
        <v>1603</v>
      </c>
      <c r="AH41" s="15" t="s">
        <v>1603</v>
      </c>
      <c r="AI41" s="15" t="s">
        <v>1606</v>
      </c>
      <c r="AJ41" s="15" t="s">
        <v>1606</v>
      </c>
      <c r="AK41" s="93" t="s">
        <v>1610</v>
      </c>
      <c r="AL41" s="15" t="s">
        <v>1676</v>
      </c>
      <c r="AM41" s="15" t="s">
        <v>1606</v>
      </c>
      <c r="AN41" s="15" t="s">
        <v>1606</v>
      </c>
      <c r="AO41" s="15" t="s">
        <v>1676</v>
      </c>
      <c r="AP41" s="15" t="s">
        <v>1676</v>
      </c>
      <c r="AQ41" s="15" t="s">
        <v>1767</v>
      </c>
      <c r="AR41" s="15" t="s">
        <v>1850</v>
      </c>
      <c r="AS41" s="93" t="s">
        <v>1613</v>
      </c>
      <c r="AT41" s="15" t="s">
        <v>1606</v>
      </c>
      <c r="AU41" s="15" t="s">
        <v>1676</v>
      </c>
      <c r="AV41" s="15" t="s">
        <v>1768</v>
      </c>
      <c r="AW41" s="15" t="s">
        <v>1650</v>
      </c>
      <c r="AX41" s="15" t="s">
        <v>1606</v>
      </c>
    </row>
    <row r="42" spans="1:50" x14ac:dyDescent="0.2">
      <c r="A42" s="11">
        <v>43499.877321631946</v>
      </c>
      <c r="B42" s="12" t="s">
        <v>1595</v>
      </c>
      <c r="C42" s="12" t="s">
        <v>1621</v>
      </c>
      <c r="D42" s="12" t="s">
        <v>1618</v>
      </c>
      <c r="E42" s="12" t="s">
        <v>1598</v>
      </c>
      <c r="F42" s="13"/>
      <c r="G42" s="12" t="s">
        <v>1603</v>
      </c>
      <c r="H42" s="12" t="s">
        <v>1599</v>
      </c>
      <c r="I42" s="13"/>
      <c r="J42" s="12" t="s">
        <v>1851</v>
      </c>
      <c r="K42" s="12" t="s">
        <v>1600</v>
      </c>
      <c r="L42" s="12">
        <v>2</v>
      </c>
      <c r="M42" s="12" t="s">
        <v>1601</v>
      </c>
      <c r="N42" s="12" t="s">
        <v>1852</v>
      </c>
      <c r="O42" s="12" t="s">
        <v>1603</v>
      </c>
      <c r="P42" s="12" t="s">
        <v>1853</v>
      </c>
      <c r="Q42" s="12" t="s">
        <v>1605</v>
      </c>
      <c r="R42" s="13"/>
      <c r="S42" s="12" t="s">
        <v>1603</v>
      </c>
      <c r="T42" s="12" t="s">
        <v>1606</v>
      </c>
      <c r="U42" s="12">
        <v>2</v>
      </c>
      <c r="V42" s="12" t="s">
        <v>1606</v>
      </c>
      <c r="W42" s="12" t="s">
        <v>1606</v>
      </c>
      <c r="X42" s="13"/>
      <c r="Y42" s="12" t="s">
        <v>1607</v>
      </c>
      <c r="Z42" s="12" t="s">
        <v>1616</v>
      </c>
      <c r="AA42" s="12" t="s">
        <v>1608</v>
      </c>
      <c r="AB42" s="12" t="s">
        <v>1603</v>
      </c>
      <c r="AC42" s="12" t="s">
        <v>1718</v>
      </c>
      <c r="AD42" s="12" t="s">
        <v>1854</v>
      </c>
      <c r="AE42" s="12" t="s">
        <v>1855</v>
      </c>
      <c r="AF42" s="12" t="s">
        <v>1597</v>
      </c>
      <c r="AG42" s="12" t="s">
        <v>1598</v>
      </c>
      <c r="AH42" s="12" t="s">
        <v>1598</v>
      </c>
      <c r="AI42" s="12" t="s">
        <v>1598</v>
      </c>
      <c r="AJ42" s="12" t="s">
        <v>1598</v>
      </c>
      <c r="AK42" s="92" t="s">
        <v>1613</v>
      </c>
      <c r="AL42" s="13"/>
      <c r="AM42" s="12" t="s">
        <v>1606</v>
      </c>
      <c r="AN42" s="12" t="s">
        <v>1598</v>
      </c>
      <c r="AO42" s="12" t="s">
        <v>1856</v>
      </c>
      <c r="AP42" s="12" t="s">
        <v>1857</v>
      </c>
      <c r="AQ42" s="12" t="s">
        <v>1858</v>
      </c>
      <c r="AR42" s="12" t="s">
        <v>1859</v>
      </c>
      <c r="AS42" s="92" t="s">
        <v>1620</v>
      </c>
      <c r="AT42" s="12" t="s">
        <v>1603</v>
      </c>
      <c r="AU42" s="13"/>
      <c r="AV42" s="13"/>
      <c r="AW42" s="12" t="s">
        <v>1601</v>
      </c>
      <c r="AX42" s="12" t="s">
        <v>1603</v>
      </c>
    </row>
    <row r="43" spans="1:50" x14ac:dyDescent="0.2">
      <c r="A43" s="14">
        <v>43499.88190043981</v>
      </c>
      <c r="B43" s="15" t="s">
        <v>1595</v>
      </c>
      <c r="C43" s="15" t="s">
        <v>1621</v>
      </c>
      <c r="D43" s="15" t="s">
        <v>1618</v>
      </c>
      <c r="E43" s="15" t="s">
        <v>1598</v>
      </c>
      <c r="F43" s="16"/>
      <c r="G43" s="15" t="s">
        <v>1598</v>
      </c>
      <c r="H43" s="15" t="s">
        <v>1599</v>
      </c>
      <c r="I43" s="16"/>
      <c r="J43" s="15" t="s">
        <v>1860</v>
      </c>
      <c r="K43" s="15" t="s">
        <v>1600</v>
      </c>
      <c r="L43" s="15">
        <v>1</v>
      </c>
      <c r="M43" s="15" t="s">
        <v>1601</v>
      </c>
      <c r="N43" s="15" t="s">
        <v>1861</v>
      </c>
      <c r="O43" s="15" t="s">
        <v>1603</v>
      </c>
      <c r="P43" s="15" t="s">
        <v>1862</v>
      </c>
      <c r="Q43" s="15" t="s">
        <v>1605</v>
      </c>
      <c r="R43" s="16"/>
      <c r="S43" s="15" t="s">
        <v>1603</v>
      </c>
      <c r="T43" s="15" t="s">
        <v>1606</v>
      </c>
      <c r="U43" s="15">
        <v>2</v>
      </c>
      <c r="V43" s="15" t="s">
        <v>1606</v>
      </c>
      <c r="W43" s="15" t="s">
        <v>1606</v>
      </c>
      <c r="X43" s="16"/>
      <c r="Y43" s="15" t="s">
        <v>1607</v>
      </c>
      <c r="Z43" s="15" t="s">
        <v>1616</v>
      </c>
      <c r="AA43" s="15" t="s">
        <v>1608</v>
      </c>
      <c r="AB43" s="15" t="s">
        <v>1603</v>
      </c>
      <c r="AC43" s="15" t="s">
        <v>1718</v>
      </c>
      <c r="AD43" s="15" t="s">
        <v>1863</v>
      </c>
      <c r="AE43" s="16"/>
      <c r="AF43" s="15" t="s">
        <v>1597</v>
      </c>
      <c r="AG43" s="15" t="s">
        <v>1598</v>
      </c>
      <c r="AH43" s="15" t="s">
        <v>1598</v>
      </c>
      <c r="AI43" s="15" t="s">
        <v>1598</v>
      </c>
      <c r="AJ43" s="15" t="s">
        <v>1598</v>
      </c>
      <c r="AK43" s="93" t="s">
        <v>1620</v>
      </c>
      <c r="AL43" s="16"/>
      <c r="AM43" s="15" t="s">
        <v>1606</v>
      </c>
      <c r="AN43" s="15" t="s">
        <v>1598</v>
      </c>
      <c r="AO43" s="15" t="s">
        <v>1864</v>
      </c>
      <c r="AP43" s="15" t="s">
        <v>1865</v>
      </c>
      <c r="AQ43" s="15" t="s">
        <v>1866</v>
      </c>
      <c r="AR43" s="15" t="s">
        <v>1867</v>
      </c>
      <c r="AS43" s="93" t="s">
        <v>1620</v>
      </c>
      <c r="AT43" s="15" t="s">
        <v>1603</v>
      </c>
      <c r="AU43" s="16"/>
      <c r="AV43" s="16"/>
      <c r="AW43" s="15" t="s">
        <v>1601</v>
      </c>
      <c r="AX43" s="15" t="s">
        <v>1603</v>
      </c>
    </row>
    <row r="44" spans="1:50" x14ac:dyDescent="0.2">
      <c r="A44" s="11">
        <v>43499.93233502315</v>
      </c>
      <c r="B44" s="12" t="s">
        <v>1595</v>
      </c>
      <c r="C44" s="12" t="s">
        <v>1596</v>
      </c>
      <c r="D44" s="12" t="s">
        <v>1618</v>
      </c>
      <c r="E44" s="12" t="s">
        <v>1603</v>
      </c>
      <c r="F44" s="13"/>
      <c r="G44" s="12" t="s">
        <v>1598</v>
      </c>
      <c r="H44" s="12" t="s">
        <v>1599</v>
      </c>
      <c r="I44" s="13"/>
      <c r="J44" s="12" t="s">
        <v>1868</v>
      </c>
      <c r="K44" s="12" t="s">
        <v>1600</v>
      </c>
      <c r="L44" s="12">
        <v>3</v>
      </c>
      <c r="M44" s="12" t="s">
        <v>1601</v>
      </c>
      <c r="N44" s="12" t="s">
        <v>1869</v>
      </c>
      <c r="O44" s="12" t="s">
        <v>1603</v>
      </c>
      <c r="P44" s="12" t="s">
        <v>1870</v>
      </c>
      <c r="Q44" s="12" t="s">
        <v>1605</v>
      </c>
      <c r="R44" s="13"/>
      <c r="S44" s="12" t="s">
        <v>1606</v>
      </c>
      <c r="T44" s="12" t="s">
        <v>1606</v>
      </c>
      <c r="U44" s="12">
        <v>2</v>
      </c>
      <c r="V44" s="12" t="s">
        <v>1606</v>
      </c>
      <c r="W44" s="12" t="s">
        <v>1606</v>
      </c>
      <c r="X44" s="13"/>
      <c r="Y44" s="12" t="s">
        <v>1616</v>
      </c>
      <c r="Z44" s="12" t="s">
        <v>1616</v>
      </c>
      <c r="AA44" s="12" t="s">
        <v>1608</v>
      </c>
      <c r="AB44" s="12" t="s">
        <v>1603</v>
      </c>
      <c r="AC44" s="12" t="s">
        <v>1609</v>
      </c>
      <c r="AD44" s="13"/>
      <c r="AE44" s="13"/>
      <c r="AF44" s="12" t="s">
        <v>1597</v>
      </c>
      <c r="AG44" s="12" t="s">
        <v>1606</v>
      </c>
      <c r="AH44" s="12" t="s">
        <v>1606</v>
      </c>
      <c r="AI44" s="12" t="s">
        <v>1606</v>
      </c>
      <c r="AJ44" s="12" t="s">
        <v>1606</v>
      </c>
      <c r="AK44" s="92" t="s">
        <v>1613</v>
      </c>
      <c r="AL44" s="13"/>
      <c r="AM44" s="12" t="s">
        <v>1606</v>
      </c>
      <c r="AN44" s="12" t="s">
        <v>1598</v>
      </c>
      <c r="AO44" s="13"/>
      <c r="AP44" s="13"/>
      <c r="AQ44" s="12" t="s">
        <v>1871</v>
      </c>
      <c r="AR44" s="13"/>
      <c r="AS44" s="92" t="s">
        <v>1620</v>
      </c>
      <c r="AT44" s="12" t="s">
        <v>1606</v>
      </c>
      <c r="AU44" s="13"/>
      <c r="AV44" s="13"/>
      <c r="AW44" s="12" t="s">
        <v>1650</v>
      </c>
      <c r="AX44" s="12" t="s">
        <v>1606</v>
      </c>
    </row>
    <row r="45" spans="1:50" x14ac:dyDescent="0.2">
      <c r="A45" s="14">
        <v>43500.650566168981</v>
      </c>
      <c r="B45" s="15" t="s">
        <v>1595</v>
      </c>
      <c r="C45" s="15" t="s">
        <v>1596</v>
      </c>
      <c r="D45" s="15" t="s">
        <v>1597</v>
      </c>
      <c r="E45" s="15" t="s">
        <v>1603</v>
      </c>
      <c r="F45" s="16"/>
      <c r="G45" s="15" t="s">
        <v>1598</v>
      </c>
      <c r="H45" s="15" t="s">
        <v>1599</v>
      </c>
      <c r="I45" s="16"/>
      <c r="J45" s="16"/>
      <c r="K45" s="15" t="s">
        <v>1600</v>
      </c>
      <c r="L45" s="15">
        <v>2</v>
      </c>
      <c r="M45" s="15" t="s">
        <v>1601</v>
      </c>
      <c r="N45" s="15" t="s">
        <v>1872</v>
      </c>
      <c r="O45" s="15" t="s">
        <v>1603</v>
      </c>
      <c r="P45" s="15" t="s">
        <v>1873</v>
      </c>
      <c r="Q45" s="15" t="s">
        <v>1605</v>
      </c>
      <c r="R45" s="16"/>
      <c r="S45" s="15" t="s">
        <v>1606</v>
      </c>
      <c r="T45" s="15" t="s">
        <v>1606</v>
      </c>
      <c r="U45" s="15">
        <v>2</v>
      </c>
      <c r="V45" s="15" t="s">
        <v>1603</v>
      </c>
      <c r="W45" s="15" t="s">
        <v>1606</v>
      </c>
      <c r="X45" s="15" t="s">
        <v>1768</v>
      </c>
      <c r="Y45" s="15" t="s">
        <v>1607</v>
      </c>
      <c r="Z45" s="15" t="s">
        <v>1616</v>
      </c>
      <c r="AA45" s="15" t="s">
        <v>1608</v>
      </c>
      <c r="AB45" s="15" t="s">
        <v>1606</v>
      </c>
      <c r="AC45" s="15" t="s">
        <v>1718</v>
      </c>
      <c r="AD45" s="15" t="s">
        <v>1874</v>
      </c>
      <c r="AE45" s="15" t="s">
        <v>1875</v>
      </c>
      <c r="AF45" s="15" t="s">
        <v>1597</v>
      </c>
      <c r="AG45" s="15" t="s">
        <v>1598</v>
      </c>
      <c r="AH45" s="15" t="s">
        <v>1598</v>
      </c>
      <c r="AI45" s="15" t="s">
        <v>1606</v>
      </c>
      <c r="AJ45" s="15" t="s">
        <v>1606</v>
      </c>
      <c r="AK45" s="93" t="s">
        <v>1613</v>
      </c>
      <c r="AL45" s="15" t="s">
        <v>1876</v>
      </c>
      <c r="AM45" s="15" t="s">
        <v>1606</v>
      </c>
      <c r="AN45" s="15" t="s">
        <v>1598</v>
      </c>
      <c r="AO45" s="15" t="s">
        <v>1877</v>
      </c>
      <c r="AP45" s="15" t="s">
        <v>1878</v>
      </c>
      <c r="AQ45" s="15" t="s">
        <v>1879</v>
      </c>
      <c r="AR45" s="15" t="s">
        <v>1880</v>
      </c>
      <c r="AS45" s="93" t="s">
        <v>1620</v>
      </c>
      <c r="AT45" s="15" t="s">
        <v>1603</v>
      </c>
      <c r="AU45" s="15" t="s">
        <v>1615</v>
      </c>
      <c r="AV45" s="15" t="s">
        <v>1881</v>
      </c>
      <c r="AW45" s="15" t="s">
        <v>1628</v>
      </c>
      <c r="AX45" s="15" t="s">
        <v>1606</v>
      </c>
    </row>
    <row r="46" spans="1:50" x14ac:dyDescent="0.2">
      <c r="A46" s="11">
        <v>43501.426868784722</v>
      </c>
      <c r="B46" s="12" t="s">
        <v>1595</v>
      </c>
      <c r="C46" s="12" t="s">
        <v>1596</v>
      </c>
      <c r="D46" s="12" t="s">
        <v>1618</v>
      </c>
      <c r="E46" s="12" t="s">
        <v>1603</v>
      </c>
      <c r="F46" s="13"/>
      <c r="G46" s="12" t="s">
        <v>1603</v>
      </c>
      <c r="H46" s="12" t="s">
        <v>1599</v>
      </c>
      <c r="I46" s="13"/>
      <c r="J46" s="12" t="s">
        <v>1882</v>
      </c>
      <c r="K46" s="12" t="s">
        <v>1623</v>
      </c>
      <c r="L46" s="12">
        <v>1</v>
      </c>
      <c r="M46" s="12" t="s">
        <v>1601</v>
      </c>
      <c r="N46" s="12" t="s">
        <v>1883</v>
      </c>
      <c r="O46" s="12" t="s">
        <v>1603</v>
      </c>
      <c r="P46" s="12" t="s">
        <v>1884</v>
      </c>
      <c r="Q46" s="12" t="s">
        <v>1605</v>
      </c>
      <c r="R46" s="13"/>
      <c r="S46" s="12" t="s">
        <v>1603</v>
      </c>
      <c r="T46" s="12" t="s">
        <v>1603</v>
      </c>
      <c r="U46" s="12">
        <v>5</v>
      </c>
      <c r="V46" s="12" t="s">
        <v>1606</v>
      </c>
      <c r="W46" s="12" t="s">
        <v>1606</v>
      </c>
      <c r="X46" s="12" t="s">
        <v>1885</v>
      </c>
      <c r="Y46" s="12" t="s">
        <v>1616</v>
      </c>
      <c r="Z46" s="12" t="s">
        <v>1616</v>
      </c>
      <c r="AA46" s="12" t="s">
        <v>1608</v>
      </c>
      <c r="AB46" s="12" t="s">
        <v>1603</v>
      </c>
      <c r="AC46" s="12" t="s">
        <v>1609</v>
      </c>
      <c r="AD46" s="13"/>
      <c r="AE46" s="13"/>
      <c r="AF46" s="12" t="s">
        <v>1597</v>
      </c>
      <c r="AG46" s="12" t="s">
        <v>1603</v>
      </c>
      <c r="AH46" s="12" t="s">
        <v>1598</v>
      </c>
      <c r="AI46" s="12" t="s">
        <v>1598</v>
      </c>
      <c r="AJ46" s="12" t="s">
        <v>1598</v>
      </c>
      <c r="AK46" s="92" t="s">
        <v>1610</v>
      </c>
      <c r="AL46" s="13"/>
      <c r="AM46" s="12" t="s">
        <v>1603</v>
      </c>
      <c r="AN46" s="12" t="s">
        <v>1598</v>
      </c>
      <c r="AO46" s="13"/>
      <c r="AP46" s="12" t="s">
        <v>1886</v>
      </c>
      <c r="AQ46" s="12" t="s">
        <v>1887</v>
      </c>
      <c r="AR46" s="13"/>
      <c r="AS46" s="92" t="s">
        <v>1627</v>
      </c>
      <c r="AT46" s="12" t="s">
        <v>1606</v>
      </c>
      <c r="AU46" s="13"/>
      <c r="AV46" s="13"/>
      <c r="AW46" s="12" t="s">
        <v>1601</v>
      </c>
      <c r="AX46" s="12" t="s">
        <v>1606</v>
      </c>
    </row>
    <row r="47" spans="1:50" x14ac:dyDescent="0.2">
      <c r="A47" s="14">
        <v>43502.82118697917</v>
      </c>
      <c r="B47" s="15" t="s">
        <v>1595</v>
      </c>
      <c r="C47" s="15" t="s">
        <v>1621</v>
      </c>
      <c r="D47" s="15" t="s">
        <v>1630</v>
      </c>
      <c r="E47" s="15" t="s">
        <v>1603</v>
      </c>
      <c r="F47" s="16"/>
      <c r="G47" s="15" t="s">
        <v>1606</v>
      </c>
      <c r="H47" s="15" t="s">
        <v>1599</v>
      </c>
      <c r="I47" s="16"/>
      <c r="J47" s="16"/>
      <c r="K47" s="15" t="s">
        <v>1600</v>
      </c>
      <c r="L47" s="15">
        <v>5</v>
      </c>
      <c r="M47" s="15" t="s">
        <v>1628</v>
      </c>
      <c r="N47" s="15" t="s">
        <v>1888</v>
      </c>
      <c r="O47" s="15" t="s">
        <v>1603</v>
      </c>
      <c r="P47" s="15" t="s">
        <v>1889</v>
      </c>
      <c r="Q47" s="15" t="s">
        <v>1810</v>
      </c>
      <c r="R47" s="15" t="s">
        <v>1890</v>
      </c>
      <c r="S47" s="15" t="s">
        <v>1606</v>
      </c>
      <c r="T47" s="15" t="s">
        <v>1606</v>
      </c>
      <c r="U47" s="15">
        <v>1</v>
      </c>
      <c r="V47" s="15" t="s">
        <v>1603</v>
      </c>
      <c r="W47" s="15" t="s">
        <v>1606</v>
      </c>
      <c r="X47" s="15" t="s">
        <v>1891</v>
      </c>
      <c r="Y47" s="15" t="s">
        <v>1642</v>
      </c>
      <c r="Z47" s="15" t="s">
        <v>1616</v>
      </c>
      <c r="AA47" s="15" t="s">
        <v>1643</v>
      </c>
      <c r="AB47" s="15" t="s">
        <v>1603</v>
      </c>
      <c r="AC47" s="15" t="s">
        <v>1718</v>
      </c>
      <c r="AD47" s="15" t="s">
        <v>1647</v>
      </c>
      <c r="AE47" s="16"/>
      <c r="AF47" s="15" t="s">
        <v>1630</v>
      </c>
      <c r="AG47" s="15" t="s">
        <v>1598</v>
      </c>
      <c r="AH47" s="15" t="s">
        <v>1598</v>
      </c>
      <c r="AI47" s="15" t="s">
        <v>1598</v>
      </c>
      <c r="AJ47" s="15" t="s">
        <v>1603</v>
      </c>
      <c r="AK47" s="93" t="s">
        <v>1620</v>
      </c>
      <c r="AL47" s="15" t="s">
        <v>1892</v>
      </c>
      <c r="AM47" s="15" t="s">
        <v>1606</v>
      </c>
      <c r="AN47" s="15" t="s">
        <v>1603</v>
      </c>
      <c r="AO47" s="16"/>
      <c r="AP47" s="16"/>
      <c r="AQ47" s="15" t="s">
        <v>1893</v>
      </c>
      <c r="AR47" s="16"/>
      <c r="AS47" s="93" t="s">
        <v>1620</v>
      </c>
      <c r="AT47" s="15" t="s">
        <v>1603</v>
      </c>
      <c r="AU47" s="16"/>
      <c r="AV47" s="16"/>
      <c r="AW47" s="15" t="s">
        <v>1601</v>
      </c>
      <c r="AX47" s="15" t="s">
        <v>1603</v>
      </c>
    </row>
    <row r="48" spans="1:50" x14ac:dyDescent="0.2">
      <c r="A48" s="11">
        <v>43502.838294444446</v>
      </c>
      <c r="B48" s="12" t="s">
        <v>1595</v>
      </c>
      <c r="C48" s="12" t="s">
        <v>1621</v>
      </c>
      <c r="D48" s="12" t="s">
        <v>1618</v>
      </c>
      <c r="E48" s="12" t="s">
        <v>1598</v>
      </c>
      <c r="F48" s="13"/>
      <c r="G48" s="12" t="s">
        <v>1598</v>
      </c>
      <c r="H48" s="12" t="s">
        <v>1599</v>
      </c>
      <c r="I48" s="13"/>
      <c r="J48" s="13"/>
      <c r="K48" s="12" t="s">
        <v>1623</v>
      </c>
      <c r="L48" s="12">
        <v>3</v>
      </c>
      <c r="M48" s="12" t="s">
        <v>1601</v>
      </c>
      <c r="N48" s="12" t="s">
        <v>1894</v>
      </c>
      <c r="O48" s="12" t="s">
        <v>1603</v>
      </c>
      <c r="P48" s="12" t="s">
        <v>1894</v>
      </c>
      <c r="Q48" s="12" t="s">
        <v>1605</v>
      </c>
      <c r="R48" s="13"/>
      <c r="S48" s="12" t="s">
        <v>1606</v>
      </c>
      <c r="T48" s="12" t="s">
        <v>1606</v>
      </c>
      <c r="U48" s="12">
        <v>2</v>
      </c>
      <c r="V48" s="12" t="s">
        <v>1603</v>
      </c>
      <c r="W48" s="12" t="s">
        <v>1606</v>
      </c>
      <c r="X48" s="13"/>
      <c r="Y48" s="12" t="s">
        <v>1616</v>
      </c>
      <c r="Z48" s="12" t="s">
        <v>1616</v>
      </c>
      <c r="AA48" s="12" t="s">
        <v>1608</v>
      </c>
      <c r="AB48" s="12" t="s">
        <v>1606</v>
      </c>
      <c r="AC48" s="12" t="s">
        <v>1609</v>
      </c>
      <c r="AD48" s="13"/>
      <c r="AE48" s="13"/>
      <c r="AF48" s="12" t="s">
        <v>1597</v>
      </c>
      <c r="AG48" s="12" t="s">
        <v>1606</v>
      </c>
      <c r="AH48" s="12" t="s">
        <v>1606</v>
      </c>
      <c r="AI48" s="12" t="s">
        <v>1598</v>
      </c>
      <c r="AJ48" s="12" t="s">
        <v>1606</v>
      </c>
      <c r="AK48" s="92" t="s">
        <v>1613</v>
      </c>
      <c r="AL48" s="13"/>
      <c r="AM48" s="12" t="s">
        <v>1606</v>
      </c>
      <c r="AN48" s="12" t="s">
        <v>1598</v>
      </c>
      <c r="AO48" s="13"/>
      <c r="AP48" s="13"/>
      <c r="AQ48" s="12" t="s">
        <v>1895</v>
      </c>
      <c r="AR48" s="12" t="s">
        <v>1896</v>
      </c>
      <c r="AS48" s="92" t="s">
        <v>1627</v>
      </c>
      <c r="AT48" s="12" t="s">
        <v>1603</v>
      </c>
      <c r="AU48" s="13"/>
      <c r="AV48" s="13"/>
      <c r="AW48" s="12" t="s">
        <v>1683</v>
      </c>
      <c r="AX48" s="12" t="s">
        <v>1603</v>
      </c>
    </row>
    <row r="49" spans="1:50" x14ac:dyDescent="0.2">
      <c r="A49" s="14">
        <v>43502.842097604167</v>
      </c>
      <c r="B49" s="15" t="s">
        <v>1595</v>
      </c>
      <c r="C49" s="15" t="s">
        <v>1596</v>
      </c>
      <c r="D49" s="15" t="s">
        <v>1597</v>
      </c>
      <c r="E49" s="15" t="s">
        <v>1598</v>
      </c>
      <c r="F49" s="16"/>
      <c r="G49" s="15" t="s">
        <v>1606</v>
      </c>
      <c r="H49" s="15" t="s">
        <v>1599</v>
      </c>
      <c r="I49" s="16"/>
      <c r="J49" s="16"/>
      <c r="K49" s="15" t="s">
        <v>1623</v>
      </c>
      <c r="L49" s="15">
        <v>1</v>
      </c>
      <c r="M49" s="15" t="s">
        <v>1601</v>
      </c>
      <c r="N49" s="15" t="s">
        <v>1894</v>
      </c>
      <c r="O49" s="15" t="s">
        <v>1603</v>
      </c>
      <c r="P49" s="15" t="s">
        <v>1897</v>
      </c>
      <c r="Q49" s="15" t="s">
        <v>1605</v>
      </c>
      <c r="R49" s="16"/>
      <c r="S49" s="15" t="s">
        <v>1606</v>
      </c>
      <c r="T49" s="15" t="s">
        <v>1606</v>
      </c>
      <c r="U49" s="15">
        <v>2</v>
      </c>
      <c r="V49" s="15" t="s">
        <v>1603</v>
      </c>
      <c r="W49" s="15" t="s">
        <v>1606</v>
      </c>
      <c r="X49" s="16"/>
      <c r="Y49" s="15" t="s">
        <v>1607</v>
      </c>
      <c r="Z49" s="15" t="s">
        <v>1616</v>
      </c>
      <c r="AA49" s="15" t="s">
        <v>1608</v>
      </c>
      <c r="AB49" s="15" t="s">
        <v>1606</v>
      </c>
      <c r="AC49" s="15" t="s">
        <v>1609</v>
      </c>
      <c r="AD49" s="16"/>
      <c r="AE49" s="16"/>
      <c r="AF49" s="15" t="s">
        <v>1597</v>
      </c>
      <c r="AG49" s="15" t="s">
        <v>1606</v>
      </c>
      <c r="AH49" s="15" t="s">
        <v>1606</v>
      </c>
      <c r="AI49" s="15" t="s">
        <v>1598</v>
      </c>
      <c r="AJ49" s="15" t="s">
        <v>1606</v>
      </c>
      <c r="AK49" s="93" t="s">
        <v>1613</v>
      </c>
      <c r="AL49" s="16"/>
      <c r="AM49" s="15" t="s">
        <v>1606</v>
      </c>
      <c r="AN49" s="15" t="s">
        <v>1606</v>
      </c>
      <c r="AO49" s="16"/>
      <c r="AP49" s="16"/>
      <c r="AQ49" s="15" t="s">
        <v>1898</v>
      </c>
      <c r="AR49" s="15" t="s">
        <v>1899</v>
      </c>
      <c r="AS49" s="93" t="s">
        <v>1627</v>
      </c>
      <c r="AT49" s="15" t="s">
        <v>1603</v>
      </c>
      <c r="AU49" s="16"/>
      <c r="AV49" s="16"/>
      <c r="AW49" s="15" t="s">
        <v>1601</v>
      </c>
      <c r="AX49" s="15" t="s">
        <v>1603</v>
      </c>
    </row>
    <row r="50" spans="1:50" x14ac:dyDescent="0.2">
      <c r="A50" s="11">
        <v>43504.875562766203</v>
      </c>
      <c r="B50" s="12" t="s">
        <v>1595</v>
      </c>
      <c r="C50" s="12" t="s">
        <v>1596</v>
      </c>
      <c r="D50" s="12" t="s">
        <v>1597</v>
      </c>
      <c r="E50" s="12" t="s">
        <v>1598</v>
      </c>
      <c r="F50" s="13"/>
      <c r="G50" s="12" t="s">
        <v>1598</v>
      </c>
      <c r="H50" s="12" t="s">
        <v>1599</v>
      </c>
      <c r="I50" s="13"/>
      <c r="J50" s="13"/>
      <c r="K50" s="12" t="s">
        <v>1600</v>
      </c>
      <c r="L50" s="12">
        <v>3</v>
      </c>
      <c r="M50" s="12" t="s">
        <v>1601</v>
      </c>
      <c r="N50" s="12" t="s">
        <v>1900</v>
      </c>
      <c r="O50" s="12" t="s">
        <v>1603</v>
      </c>
      <c r="P50" s="12" t="s">
        <v>1606</v>
      </c>
      <c r="Q50" s="12" t="s">
        <v>1810</v>
      </c>
      <c r="R50" s="12" t="s">
        <v>1901</v>
      </c>
      <c r="S50" s="12" t="s">
        <v>1606</v>
      </c>
      <c r="T50" s="12" t="s">
        <v>1606</v>
      </c>
      <c r="U50" s="12">
        <v>1</v>
      </c>
      <c r="V50" s="12" t="s">
        <v>1606</v>
      </c>
      <c r="W50" s="12" t="s">
        <v>1606</v>
      </c>
      <c r="X50" s="13"/>
      <c r="Y50" s="12" t="s">
        <v>1607</v>
      </c>
      <c r="Z50" s="12" t="s">
        <v>1607</v>
      </c>
      <c r="AA50" s="12" t="s">
        <v>1608</v>
      </c>
      <c r="AB50" s="12" t="s">
        <v>1606</v>
      </c>
      <c r="AC50" s="12" t="s">
        <v>1609</v>
      </c>
      <c r="AD50" s="13"/>
      <c r="AE50" s="13"/>
      <c r="AF50" s="12" t="s">
        <v>1597</v>
      </c>
      <c r="AG50" s="12" t="s">
        <v>1606</v>
      </c>
      <c r="AH50" s="12" t="s">
        <v>1606</v>
      </c>
      <c r="AI50" s="12" t="s">
        <v>1606</v>
      </c>
      <c r="AJ50" s="12" t="s">
        <v>1606</v>
      </c>
      <c r="AK50" s="92" t="s">
        <v>1610</v>
      </c>
      <c r="AL50" s="13"/>
      <c r="AM50" s="12" t="s">
        <v>1606</v>
      </c>
      <c r="AN50" s="12" t="s">
        <v>1606</v>
      </c>
      <c r="AO50" s="13"/>
      <c r="AP50" s="13"/>
      <c r="AQ50" s="12" t="s">
        <v>1902</v>
      </c>
      <c r="AR50" s="13"/>
      <c r="AS50" s="92" t="s">
        <v>1610</v>
      </c>
      <c r="AT50" s="12" t="s">
        <v>1606</v>
      </c>
      <c r="AU50" s="13"/>
      <c r="AV50" s="13"/>
      <c r="AW50" s="12" t="s">
        <v>1650</v>
      </c>
      <c r="AX50" s="12" t="s">
        <v>1606</v>
      </c>
    </row>
    <row r="51" spans="1:50" x14ac:dyDescent="0.2">
      <c r="A51" s="14">
        <v>43507.627950810187</v>
      </c>
      <c r="B51" s="15" t="s">
        <v>1595</v>
      </c>
      <c r="C51" s="15" t="s">
        <v>1596</v>
      </c>
      <c r="D51" s="15" t="s">
        <v>1618</v>
      </c>
      <c r="E51" s="15" t="s">
        <v>1606</v>
      </c>
      <c r="F51" s="15" t="s">
        <v>1903</v>
      </c>
      <c r="G51" s="15" t="s">
        <v>1606</v>
      </c>
      <c r="H51" s="15" t="s">
        <v>1770</v>
      </c>
      <c r="I51" s="15" t="s">
        <v>1904</v>
      </c>
      <c r="J51" s="15" t="s">
        <v>1904</v>
      </c>
      <c r="K51" s="15" t="s">
        <v>1600</v>
      </c>
      <c r="L51" s="15">
        <v>3</v>
      </c>
      <c r="M51" s="15" t="s">
        <v>1601</v>
      </c>
      <c r="N51" s="15" t="s">
        <v>1905</v>
      </c>
      <c r="O51" s="15" t="s">
        <v>1603</v>
      </c>
      <c r="P51" s="15" t="s">
        <v>1906</v>
      </c>
      <c r="Q51" s="15" t="s">
        <v>1673</v>
      </c>
      <c r="R51" s="16"/>
      <c r="S51" s="15" t="s">
        <v>1603</v>
      </c>
      <c r="T51" s="15" t="s">
        <v>1606</v>
      </c>
      <c r="U51" s="15">
        <v>3</v>
      </c>
      <c r="V51" s="15" t="s">
        <v>1606</v>
      </c>
      <c r="W51" s="15" t="s">
        <v>1603</v>
      </c>
      <c r="X51" s="15" t="s">
        <v>1907</v>
      </c>
      <c r="Y51" s="15" t="s">
        <v>1607</v>
      </c>
      <c r="Z51" s="15" t="s">
        <v>1616</v>
      </c>
      <c r="AA51" s="15" t="s">
        <v>1608</v>
      </c>
      <c r="AB51" s="15" t="s">
        <v>1606</v>
      </c>
      <c r="AC51" s="15" t="s">
        <v>1609</v>
      </c>
      <c r="AD51" s="16"/>
      <c r="AE51" s="16"/>
      <c r="AF51" s="15" t="s">
        <v>1597</v>
      </c>
      <c r="AG51" s="15" t="s">
        <v>1598</v>
      </c>
      <c r="AH51" s="15" t="s">
        <v>1598</v>
      </c>
      <c r="AI51" s="15" t="s">
        <v>1598</v>
      </c>
      <c r="AJ51" s="15" t="s">
        <v>1606</v>
      </c>
      <c r="AK51" s="93" t="s">
        <v>1613</v>
      </c>
      <c r="AL51" s="16"/>
      <c r="AM51" s="15" t="s">
        <v>1606</v>
      </c>
      <c r="AN51" s="15" t="s">
        <v>1598</v>
      </c>
      <c r="AO51" s="16"/>
      <c r="AP51" s="16"/>
      <c r="AQ51" s="15" t="s">
        <v>1908</v>
      </c>
      <c r="AR51" s="16"/>
      <c r="AS51" s="93" t="s">
        <v>1613</v>
      </c>
      <c r="AT51" s="15" t="s">
        <v>1603</v>
      </c>
      <c r="AU51" s="15" t="s">
        <v>1909</v>
      </c>
      <c r="AV51" s="16"/>
      <c r="AW51" s="15" t="s">
        <v>1601</v>
      </c>
      <c r="AX51" s="15" t="s">
        <v>1606</v>
      </c>
    </row>
    <row r="52" spans="1:50" x14ac:dyDescent="0.2">
      <c r="A52" s="11">
        <v>43507.970963541666</v>
      </c>
      <c r="B52" s="12" t="s">
        <v>1595</v>
      </c>
      <c r="C52" s="12" t="s">
        <v>1596</v>
      </c>
      <c r="D52" s="12" t="s">
        <v>1618</v>
      </c>
      <c r="E52" s="12" t="s">
        <v>1603</v>
      </c>
      <c r="F52" s="13"/>
      <c r="G52" s="12" t="s">
        <v>1603</v>
      </c>
      <c r="H52" s="12" t="s">
        <v>1599</v>
      </c>
      <c r="I52" s="13"/>
      <c r="J52" s="13"/>
      <c r="K52" s="12" t="s">
        <v>1600</v>
      </c>
      <c r="L52" s="12">
        <v>2</v>
      </c>
      <c r="M52" s="12" t="s">
        <v>1601</v>
      </c>
      <c r="N52" s="12" t="s">
        <v>1910</v>
      </c>
      <c r="O52" s="12" t="s">
        <v>1603</v>
      </c>
      <c r="P52" s="12" t="s">
        <v>1615</v>
      </c>
      <c r="Q52" s="12" t="s">
        <v>1605</v>
      </c>
      <c r="R52" s="13"/>
      <c r="S52" s="12" t="s">
        <v>1606</v>
      </c>
      <c r="T52" s="12" t="s">
        <v>1606</v>
      </c>
      <c r="U52" s="12">
        <v>2</v>
      </c>
      <c r="V52" s="12" t="s">
        <v>1606</v>
      </c>
      <c r="W52" s="12" t="s">
        <v>1606</v>
      </c>
      <c r="X52" s="13"/>
      <c r="Y52" s="12" t="s">
        <v>1607</v>
      </c>
      <c r="Z52" s="12" t="s">
        <v>1616</v>
      </c>
      <c r="AA52" s="12" t="s">
        <v>1608</v>
      </c>
      <c r="AB52" s="12" t="s">
        <v>1606</v>
      </c>
      <c r="AC52" s="12" t="s">
        <v>1609</v>
      </c>
      <c r="AD52" s="13"/>
      <c r="AE52" s="13"/>
      <c r="AF52" s="12" t="s">
        <v>1597</v>
      </c>
      <c r="AG52" s="12" t="s">
        <v>1603</v>
      </c>
      <c r="AH52" s="12" t="s">
        <v>1606</v>
      </c>
      <c r="AI52" s="12" t="s">
        <v>1606</v>
      </c>
      <c r="AJ52" s="12" t="s">
        <v>1606</v>
      </c>
      <c r="AK52" s="92" t="s">
        <v>1610</v>
      </c>
      <c r="AL52" s="13"/>
      <c r="AM52" s="12" t="s">
        <v>1606</v>
      </c>
      <c r="AN52" s="12" t="s">
        <v>1606</v>
      </c>
      <c r="AO52" s="13"/>
      <c r="AP52" s="12" t="s">
        <v>1911</v>
      </c>
      <c r="AQ52" s="12" t="s">
        <v>1912</v>
      </c>
      <c r="AR52" s="13"/>
      <c r="AS52" s="92" t="s">
        <v>1620</v>
      </c>
      <c r="AT52" s="12" t="s">
        <v>1606</v>
      </c>
      <c r="AU52" s="13"/>
      <c r="AV52" s="13"/>
      <c r="AW52" s="12" t="s">
        <v>1601</v>
      </c>
      <c r="AX52" s="12" t="s">
        <v>1606</v>
      </c>
    </row>
    <row r="53" spans="1:50" x14ac:dyDescent="0.2">
      <c r="A53" s="14">
        <v>43509.551559768515</v>
      </c>
      <c r="B53" s="15" t="s">
        <v>1595</v>
      </c>
      <c r="C53" s="15" t="s">
        <v>1621</v>
      </c>
      <c r="D53" s="15" t="s">
        <v>1618</v>
      </c>
      <c r="E53" s="15" t="s">
        <v>1598</v>
      </c>
      <c r="F53" s="16"/>
      <c r="G53" s="15" t="s">
        <v>1598</v>
      </c>
      <c r="H53" s="15" t="s">
        <v>1599</v>
      </c>
      <c r="I53" s="16"/>
      <c r="J53" s="16"/>
      <c r="K53" s="15" t="s">
        <v>1623</v>
      </c>
      <c r="L53" s="15">
        <v>2</v>
      </c>
      <c r="M53" s="15" t="s">
        <v>1601</v>
      </c>
      <c r="N53" s="15" t="s">
        <v>1913</v>
      </c>
      <c r="O53" s="15" t="s">
        <v>1603</v>
      </c>
      <c r="P53" s="15" t="s">
        <v>1914</v>
      </c>
      <c r="Q53" s="15" t="s">
        <v>1605</v>
      </c>
      <c r="R53" s="16"/>
      <c r="S53" s="15" t="s">
        <v>1603</v>
      </c>
      <c r="T53" s="15" t="s">
        <v>1603</v>
      </c>
      <c r="U53" s="15">
        <v>4</v>
      </c>
      <c r="V53" s="15" t="s">
        <v>1603</v>
      </c>
      <c r="W53" s="15" t="s">
        <v>1606</v>
      </c>
      <c r="X53" s="16"/>
      <c r="Y53" s="15" t="s">
        <v>1616</v>
      </c>
      <c r="Z53" s="15" t="s">
        <v>1616</v>
      </c>
      <c r="AA53" s="15" t="s">
        <v>1608</v>
      </c>
      <c r="AB53" s="15" t="s">
        <v>1603</v>
      </c>
      <c r="AC53" s="15" t="s">
        <v>1661</v>
      </c>
      <c r="AD53" s="15" t="s">
        <v>1915</v>
      </c>
      <c r="AE53" s="15" t="s">
        <v>1916</v>
      </c>
      <c r="AF53" s="15" t="s">
        <v>1618</v>
      </c>
      <c r="AG53" s="15" t="s">
        <v>1606</v>
      </c>
      <c r="AH53" s="15" t="s">
        <v>1603</v>
      </c>
      <c r="AI53" s="15" t="s">
        <v>1603</v>
      </c>
      <c r="AJ53" s="15" t="s">
        <v>1598</v>
      </c>
      <c r="AK53" s="93" t="s">
        <v>1620</v>
      </c>
      <c r="AL53" s="15" t="s">
        <v>1917</v>
      </c>
      <c r="AM53" s="15" t="s">
        <v>1603</v>
      </c>
      <c r="AN53" s="15" t="s">
        <v>1603</v>
      </c>
      <c r="AO53" s="16"/>
      <c r="AP53" s="15" t="s">
        <v>1918</v>
      </c>
      <c r="AQ53" s="15" t="s">
        <v>1919</v>
      </c>
      <c r="AR53" s="16"/>
      <c r="AS53" s="93" t="s">
        <v>1620</v>
      </c>
      <c r="AT53" s="15" t="s">
        <v>1606</v>
      </c>
      <c r="AU53" s="16"/>
      <c r="AV53" s="16"/>
      <c r="AW53" s="15" t="s">
        <v>1683</v>
      </c>
      <c r="AX53" s="15" t="s">
        <v>1603</v>
      </c>
    </row>
    <row r="54" spans="1:50" x14ac:dyDescent="0.2">
      <c r="A54" s="17">
        <v>43514.348319409721</v>
      </c>
      <c r="B54" s="18" t="s">
        <v>1595</v>
      </c>
      <c r="C54" s="18" t="s">
        <v>1596</v>
      </c>
      <c r="D54" s="18" t="s">
        <v>1618</v>
      </c>
      <c r="E54" s="18" t="s">
        <v>1603</v>
      </c>
      <c r="F54" s="19"/>
      <c r="G54" s="18" t="s">
        <v>1598</v>
      </c>
      <c r="H54" s="18" t="s">
        <v>1599</v>
      </c>
      <c r="I54" s="19"/>
      <c r="J54" s="18" t="s">
        <v>1920</v>
      </c>
      <c r="K54" s="18" t="s">
        <v>1843</v>
      </c>
      <c r="L54" s="18">
        <v>2</v>
      </c>
      <c r="M54" s="18" t="s">
        <v>1628</v>
      </c>
      <c r="N54" s="18" t="s">
        <v>1921</v>
      </c>
      <c r="O54" s="18" t="s">
        <v>1603</v>
      </c>
      <c r="P54" s="18" t="s">
        <v>1922</v>
      </c>
      <c r="Q54" s="18" t="s">
        <v>1605</v>
      </c>
      <c r="R54" s="19"/>
      <c r="S54" s="18" t="s">
        <v>1606</v>
      </c>
      <c r="T54" s="18" t="s">
        <v>1606</v>
      </c>
      <c r="U54" s="18">
        <v>2</v>
      </c>
      <c r="V54" s="18" t="s">
        <v>1603</v>
      </c>
      <c r="W54" s="18" t="s">
        <v>1603</v>
      </c>
      <c r="X54" s="18" t="s">
        <v>1923</v>
      </c>
      <c r="Y54" s="18" t="s">
        <v>1642</v>
      </c>
      <c r="Z54" s="18" t="s">
        <v>1616</v>
      </c>
      <c r="AA54" s="18" t="s">
        <v>1608</v>
      </c>
      <c r="AB54" s="18" t="s">
        <v>1603</v>
      </c>
      <c r="AC54" s="18" t="s">
        <v>1609</v>
      </c>
      <c r="AD54" s="19"/>
      <c r="AE54" s="18" t="s">
        <v>1924</v>
      </c>
      <c r="AF54" s="18" t="s">
        <v>1618</v>
      </c>
      <c r="AG54" s="18" t="s">
        <v>1606</v>
      </c>
      <c r="AH54" s="18" t="s">
        <v>1598</v>
      </c>
      <c r="AI54" s="18" t="s">
        <v>1603</v>
      </c>
      <c r="AJ54" s="18" t="s">
        <v>1606</v>
      </c>
      <c r="AK54" s="94" t="s">
        <v>1620</v>
      </c>
      <c r="AL54" s="19"/>
      <c r="AM54" s="18" t="s">
        <v>1603</v>
      </c>
      <c r="AN54" s="18" t="s">
        <v>1603</v>
      </c>
      <c r="AO54" s="19"/>
      <c r="AP54" s="18" t="s">
        <v>1925</v>
      </c>
      <c r="AQ54" s="18" t="s">
        <v>1926</v>
      </c>
      <c r="AR54" s="19"/>
      <c r="AS54" s="94" t="s">
        <v>1627</v>
      </c>
      <c r="AT54" s="18" t="s">
        <v>1606</v>
      </c>
      <c r="AU54" s="19"/>
      <c r="AV54" s="19"/>
      <c r="AW54" s="18" t="s">
        <v>1628</v>
      </c>
      <c r="AX54" s="18" t="s">
        <v>1603</v>
      </c>
    </row>
    <row r="55" spans="1:50" ht="15" x14ac:dyDescent="0.2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c r="AP55"/>
      <c r="AQ55"/>
      <c r="AR55"/>
      <c r="AS55"/>
      <c r="AT55"/>
      <c r="AU55"/>
      <c r="AV55"/>
      <c r="AW55"/>
      <c r="AX55"/>
    </row>
    <row r="56" spans="1:50" x14ac:dyDescent="0.2">
      <c r="D56" s="10">
        <v>3</v>
      </c>
      <c r="E56" s="10">
        <v>5</v>
      </c>
      <c r="G56" s="10">
        <v>14</v>
      </c>
      <c r="H56" s="10">
        <v>2</v>
      </c>
      <c r="K56" s="10">
        <v>4</v>
      </c>
      <c r="L56" s="10">
        <v>23</v>
      </c>
      <c r="M56" s="10">
        <v>8</v>
      </c>
      <c r="O56" s="10">
        <v>9</v>
      </c>
      <c r="Q56" s="10">
        <v>3</v>
      </c>
      <c r="S56" s="10">
        <v>30</v>
      </c>
      <c r="T56" s="10">
        <v>36</v>
      </c>
      <c r="U56" s="10">
        <v>11</v>
      </c>
      <c r="V56" s="10">
        <v>39</v>
      </c>
      <c r="W56" s="10">
        <v>43</v>
      </c>
      <c r="Y56" s="10">
        <v>5</v>
      </c>
      <c r="Z56" s="10">
        <v>2</v>
      </c>
      <c r="AA56" s="10">
        <v>5</v>
      </c>
      <c r="AB56" s="10">
        <v>27</v>
      </c>
      <c r="AC56" s="10">
        <v>8</v>
      </c>
      <c r="AF56" s="10">
        <v>6</v>
      </c>
      <c r="AG56" s="10">
        <v>24</v>
      </c>
      <c r="AH56" s="10">
        <v>21</v>
      </c>
      <c r="AI56" s="10">
        <v>23</v>
      </c>
      <c r="AJ56" s="10">
        <v>36</v>
      </c>
      <c r="AK56" s="95">
        <v>22</v>
      </c>
      <c r="AM56" s="10">
        <v>31</v>
      </c>
      <c r="AN56" s="10">
        <v>24</v>
      </c>
      <c r="AS56" s="95">
        <v>6</v>
      </c>
      <c r="AT56" s="10">
        <v>35</v>
      </c>
      <c r="AW56" s="10">
        <v>10</v>
      </c>
      <c r="AX56" s="10">
        <v>32</v>
      </c>
    </row>
    <row r="57" spans="1:50" x14ac:dyDescent="0.2">
      <c r="D57" s="10">
        <v>25</v>
      </c>
      <c r="E57" s="10">
        <v>18</v>
      </c>
      <c r="G57" s="10">
        <v>12</v>
      </c>
      <c r="H57" s="10">
        <v>51</v>
      </c>
      <c r="K57" s="10">
        <v>19</v>
      </c>
      <c r="L57" s="10">
        <v>16</v>
      </c>
      <c r="M57" s="10">
        <v>35</v>
      </c>
      <c r="O57" s="10">
        <v>44</v>
      </c>
      <c r="Q57" s="10">
        <v>5</v>
      </c>
      <c r="S57" s="10">
        <v>23</v>
      </c>
      <c r="T57" s="10">
        <v>17</v>
      </c>
      <c r="U57" s="10">
        <v>23</v>
      </c>
      <c r="V57" s="10">
        <v>14</v>
      </c>
      <c r="W57" s="10">
        <v>10</v>
      </c>
      <c r="Y57" s="10">
        <v>21</v>
      </c>
      <c r="Z57" s="10">
        <v>36</v>
      </c>
      <c r="AA57" s="10">
        <v>48</v>
      </c>
      <c r="AB57" s="10">
        <v>16</v>
      </c>
      <c r="AC57" s="10">
        <v>41</v>
      </c>
      <c r="AF57" s="10">
        <v>9</v>
      </c>
      <c r="AG57" s="10">
        <v>16</v>
      </c>
      <c r="AH57" s="10">
        <v>6</v>
      </c>
      <c r="AI57" s="10">
        <v>6</v>
      </c>
      <c r="AJ57" s="10">
        <v>4</v>
      </c>
      <c r="AK57" s="95">
        <v>1</v>
      </c>
      <c r="AM57" s="10">
        <v>11</v>
      </c>
      <c r="AN57" s="10">
        <v>9</v>
      </c>
      <c r="AS57" s="95">
        <v>14</v>
      </c>
      <c r="AT57" s="10">
        <v>18</v>
      </c>
      <c r="AW57" s="10">
        <v>5</v>
      </c>
      <c r="AX57" s="10">
        <v>21</v>
      </c>
    </row>
    <row r="58" spans="1:50" x14ac:dyDescent="0.2">
      <c r="D58" s="10">
        <v>25</v>
      </c>
      <c r="E58" s="10">
        <v>30</v>
      </c>
      <c r="G58" s="10">
        <v>27</v>
      </c>
      <c r="K58" s="10">
        <v>28</v>
      </c>
      <c r="L58" s="10">
        <v>8</v>
      </c>
      <c r="M58" s="10">
        <v>10</v>
      </c>
      <c r="Q58" s="10">
        <v>45</v>
      </c>
      <c r="U58" s="10">
        <v>10</v>
      </c>
      <c r="Y58" s="10">
        <v>27</v>
      </c>
      <c r="Z58" s="10">
        <v>15</v>
      </c>
      <c r="AB58" s="10">
        <v>10</v>
      </c>
      <c r="AC58" s="10">
        <v>6</v>
      </c>
      <c r="AF58" s="10">
        <v>38</v>
      </c>
      <c r="AG58" s="10">
        <v>13</v>
      </c>
      <c r="AH58" s="10">
        <v>26</v>
      </c>
      <c r="AI58" s="10">
        <v>24</v>
      </c>
      <c r="AJ58" s="10">
        <v>13</v>
      </c>
      <c r="AK58" s="95">
        <v>24</v>
      </c>
      <c r="AM58" s="10">
        <v>11</v>
      </c>
      <c r="AN58" s="10">
        <v>20</v>
      </c>
      <c r="AS58" s="95">
        <v>15</v>
      </c>
      <c r="AW58" s="10">
        <v>13</v>
      </c>
    </row>
    <row r="59" spans="1:50" x14ac:dyDescent="0.2">
      <c r="K59" s="10">
        <v>2</v>
      </c>
      <c r="L59" s="10">
        <v>3</v>
      </c>
      <c r="U59" s="10">
        <v>7</v>
      </c>
      <c r="AK59" s="95">
        <v>6</v>
      </c>
      <c r="AS59" s="95">
        <v>18</v>
      </c>
      <c r="AW59" s="10">
        <v>25</v>
      </c>
    </row>
    <row r="60" spans="1:50" x14ac:dyDescent="0.2">
      <c r="L60" s="10">
        <v>3</v>
      </c>
      <c r="U60" s="10">
        <v>2</v>
      </c>
    </row>
    <row r="62" spans="1:50" x14ac:dyDescent="0.2">
      <c r="B62" s="10">
        <v>53</v>
      </c>
      <c r="D62" s="10">
        <f ca="1">SUM(D56:D66)</f>
        <v>53</v>
      </c>
      <c r="E62" s="10">
        <f ca="1">SUM(E56:E66)</f>
        <v>53</v>
      </c>
      <c r="G62" s="10">
        <f ca="1">SUM(G56:G66)</f>
        <v>53</v>
      </c>
      <c r="H62" s="10">
        <f ca="1">SUM(H56:H66)</f>
        <v>53</v>
      </c>
      <c r="K62" s="10">
        <f ca="1">SUM(K56:K66)</f>
        <v>53</v>
      </c>
      <c r="L62" s="10">
        <f ca="1">SUM(L56:L66)</f>
        <v>53</v>
      </c>
      <c r="M62" s="10">
        <f ca="1">SUM(M56:M66)</f>
        <v>53</v>
      </c>
      <c r="O62" s="10">
        <f ca="1">SUM(O56:O66)</f>
        <v>53</v>
      </c>
      <c r="Q62" s="10">
        <f ca="1">SUM(Q56:Q66)</f>
        <v>53</v>
      </c>
      <c r="S62" s="10">
        <f ca="1">SUM(S56:S66)</f>
        <v>53</v>
      </c>
      <c r="T62" s="10">
        <f ca="1">SUM(T56:T66)</f>
        <v>53</v>
      </c>
      <c r="U62" s="10">
        <f ca="1">SUM(U56:U66)</f>
        <v>53</v>
      </c>
      <c r="V62" s="10">
        <f ca="1">SUM(V56:V66)</f>
        <v>53</v>
      </c>
      <c r="W62" s="10">
        <f ca="1">SUM(W56:W66)</f>
        <v>53</v>
      </c>
      <c r="Y62" s="10">
        <f ca="1">SUM(Y56:Y66)</f>
        <v>53</v>
      </c>
      <c r="Z62" s="10">
        <f ca="1">SUM(Z56:Z66)</f>
        <v>53</v>
      </c>
      <c r="AA62" s="10">
        <f ca="1">SUM(AA56:AA66)</f>
        <v>53</v>
      </c>
      <c r="AB62" s="10">
        <f ca="1">SUM(AB56:AB66)</f>
        <v>53</v>
      </c>
      <c r="AC62" s="10">
        <f>SUM(AC56:AC60)</f>
        <v>55</v>
      </c>
      <c r="AF62" s="10">
        <f t="shared" ref="AF62:AK62" ca="1" si="0">SUM(AF56:AF66)</f>
        <v>53</v>
      </c>
      <c r="AG62" s="10">
        <f t="shared" ca="1" si="0"/>
        <v>53</v>
      </c>
      <c r="AH62" s="10">
        <f t="shared" ca="1" si="0"/>
        <v>53</v>
      </c>
      <c r="AI62" s="10">
        <f t="shared" ca="1" si="0"/>
        <v>53</v>
      </c>
      <c r="AJ62" s="10">
        <f t="shared" ca="1" si="0"/>
        <v>53</v>
      </c>
      <c r="AK62" s="95">
        <f t="shared" ca="1" si="0"/>
        <v>53</v>
      </c>
      <c r="AM62" s="10">
        <f ca="1">SUM(AM56:AM66)</f>
        <v>53</v>
      </c>
      <c r="AN62" s="10">
        <f ca="1">SUM(AN56:AN66)</f>
        <v>53</v>
      </c>
      <c r="AS62" s="95">
        <f ca="1">SUM(AS56:AS66)</f>
        <v>53</v>
      </c>
      <c r="AT62" s="10">
        <f ca="1">SUM(AT56:AT66)</f>
        <v>53</v>
      </c>
      <c r="AW62" s="10">
        <f ca="1">SUM(AW56:AW66)</f>
        <v>53</v>
      </c>
      <c r="AX62" s="10">
        <f ca="1">SUM(AX56:AX66)</f>
        <v>53</v>
      </c>
    </row>
    <row r="63" spans="1:50" x14ac:dyDescent="0.2">
      <c r="L63" s="45">
        <v>2</v>
      </c>
      <c r="U63" s="45">
        <v>2.36</v>
      </c>
    </row>
    <row r="64" spans="1:50" s="46" customFormat="1" x14ac:dyDescent="0.2">
      <c r="D64" s="46" t="s">
        <v>666</v>
      </c>
      <c r="E64" s="46" t="s">
        <v>1606</v>
      </c>
      <c r="G64" s="46" t="s">
        <v>1606</v>
      </c>
      <c r="H64" s="46" t="s">
        <v>1606</v>
      </c>
      <c r="K64" s="46" t="s">
        <v>1640</v>
      </c>
      <c r="L64" s="46">
        <v>1</v>
      </c>
      <c r="M64" s="46" t="s">
        <v>1628</v>
      </c>
      <c r="O64" s="46" t="s">
        <v>1606</v>
      </c>
      <c r="Q64" s="46" t="s">
        <v>670</v>
      </c>
      <c r="S64" s="46" t="s">
        <v>1606</v>
      </c>
      <c r="T64" s="46" t="s">
        <v>1606</v>
      </c>
      <c r="U64" s="46">
        <v>1</v>
      </c>
      <c r="V64" s="46" t="s">
        <v>1606</v>
      </c>
      <c r="W64" s="46" t="s">
        <v>1606</v>
      </c>
      <c r="Y64" s="46" t="s">
        <v>1642</v>
      </c>
      <c r="Z64" s="46" t="s">
        <v>1642</v>
      </c>
      <c r="AA64" s="46" t="s">
        <v>673</v>
      </c>
      <c r="AB64" s="46" t="s">
        <v>1606</v>
      </c>
      <c r="AC64" s="46" t="s">
        <v>1718</v>
      </c>
      <c r="AF64" s="46" t="s">
        <v>1630</v>
      </c>
      <c r="AG64" s="46" t="s">
        <v>676</v>
      </c>
      <c r="AH64" s="46" t="s">
        <v>676</v>
      </c>
      <c r="AI64" s="46" t="s">
        <v>676</v>
      </c>
      <c r="AJ64" s="46" t="s">
        <v>676</v>
      </c>
      <c r="AK64" s="96" t="s">
        <v>1610</v>
      </c>
      <c r="AM64" s="46" t="s">
        <v>676</v>
      </c>
      <c r="AN64" s="46" t="s">
        <v>1606</v>
      </c>
      <c r="AS64" s="96" t="s">
        <v>1610</v>
      </c>
      <c r="AT64" s="46" t="s">
        <v>1606</v>
      </c>
      <c r="AW64" s="46" t="s">
        <v>1683</v>
      </c>
      <c r="AX64" s="46" t="s">
        <v>1606</v>
      </c>
    </row>
    <row r="65" spans="1:50" s="46" customFormat="1" x14ac:dyDescent="0.2">
      <c r="D65" s="46" t="s">
        <v>667</v>
      </c>
      <c r="E65" s="46" t="s">
        <v>668</v>
      </c>
      <c r="G65" s="46" t="s">
        <v>668</v>
      </c>
      <c r="H65" s="46" t="s">
        <v>1603</v>
      </c>
      <c r="K65" s="46" t="s">
        <v>1623</v>
      </c>
      <c r="L65" s="46">
        <v>2</v>
      </c>
      <c r="M65" s="46" t="s">
        <v>1601</v>
      </c>
      <c r="O65" s="46" t="s">
        <v>1603</v>
      </c>
      <c r="Q65" s="46" t="s">
        <v>671</v>
      </c>
      <c r="S65" s="46" t="s">
        <v>1603</v>
      </c>
      <c r="T65" s="46" t="s">
        <v>1603</v>
      </c>
      <c r="U65" s="46">
        <v>2</v>
      </c>
      <c r="V65" s="46" t="s">
        <v>1603</v>
      </c>
      <c r="W65" s="46" t="s">
        <v>1603</v>
      </c>
      <c r="Y65" s="46" t="s">
        <v>1616</v>
      </c>
      <c r="Z65" s="46" t="s">
        <v>1616</v>
      </c>
      <c r="AA65" s="46" t="s">
        <v>672</v>
      </c>
      <c r="AB65" s="46" t="s">
        <v>1603</v>
      </c>
      <c r="AC65" s="46" t="s">
        <v>674</v>
      </c>
      <c r="AF65" s="46" t="s">
        <v>1618</v>
      </c>
      <c r="AG65" s="46" t="s">
        <v>1603</v>
      </c>
      <c r="AH65" s="46" t="s">
        <v>1603</v>
      </c>
      <c r="AI65" s="46" t="s">
        <v>1603</v>
      </c>
      <c r="AJ65" s="46" t="s">
        <v>1603</v>
      </c>
      <c r="AK65" s="96" t="s">
        <v>1627</v>
      </c>
      <c r="AM65" s="46" t="s">
        <v>1603</v>
      </c>
      <c r="AN65" s="46" t="s">
        <v>1603</v>
      </c>
      <c r="AS65" s="96" t="s">
        <v>1627</v>
      </c>
      <c r="AT65" s="46" t="s">
        <v>1603</v>
      </c>
      <c r="AW65" s="46" t="s">
        <v>1628</v>
      </c>
      <c r="AX65" s="46" t="s">
        <v>1603</v>
      </c>
    </row>
    <row r="66" spans="1:50" s="46" customFormat="1" x14ac:dyDescent="0.2">
      <c r="D66" s="46" t="s">
        <v>1597</v>
      </c>
      <c r="E66" s="46" t="s">
        <v>1598</v>
      </c>
      <c r="G66" s="46" t="s">
        <v>1598</v>
      </c>
      <c r="K66" s="46" t="s">
        <v>1600</v>
      </c>
      <c r="L66" s="46">
        <v>3</v>
      </c>
      <c r="M66" s="46" t="s">
        <v>1670</v>
      </c>
      <c r="Q66" s="46" t="s">
        <v>1603</v>
      </c>
      <c r="U66" s="46">
        <v>3</v>
      </c>
      <c r="Y66" s="46" t="s">
        <v>1607</v>
      </c>
      <c r="Z66" s="46" t="s">
        <v>1607</v>
      </c>
      <c r="AB66" s="46" t="s">
        <v>1598</v>
      </c>
      <c r="AC66" s="46" t="s">
        <v>675</v>
      </c>
      <c r="AF66" s="46" t="s">
        <v>1597</v>
      </c>
      <c r="AG66" s="46" t="s">
        <v>1598</v>
      </c>
      <c r="AH66" s="46" t="s">
        <v>1598</v>
      </c>
      <c r="AI66" s="46" t="s">
        <v>1598</v>
      </c>
      <c r="AJ66" s="46" t="s">
        <v>1598</v>
      </c>
      <c r="AK66" s="96" t="s">
        <v>1613</v>
      </c>
      <c r="AM66" s="46" t="s">
        <v>1598</v>
      </c>
      <c r="AN66" s="46" t="s">
        <v>1598</v>
      </c>
      <c r="AS66" s="96" t="s">
        <v>1613</v>
      </c>
      <c r="AW66" s="46" t="s">
        <v>1650</v>
      </c>
    </row>
    <row r="67" spans="1:50" s="46" customFormat="1" x14ac:dyDescent="0.2">
      <c r="K67" s="46" t="s">
        <v>669</v>
      </c>
      <c r="L67" s="46">
        <v>4</v>
      </c>
      <c r="U67" s="46">
        <v>4</v>
      </c>
      <c r="AK67" s="96" t="s">
        <v>1620</v>
      </c>
      <c r="AS67" s="96" t="s">
        <v>1620</v>
      </c>
      <c r="AW67" s="46" t="s">
        <v>1601</v>
      </c>
    </row>
    <row r="68" spans="1:50" s="46" customFormat="1" x14ac:dyDescent="0.2">
      <c r="L68" s="46">
        <v>5</v>
      </c>
      <c r="U68" s="46">
        <v>5</v>
      </c>
      <c r="AK68" s="96"/>
      <c r="AS68" s="96"/>
    </row>
    <row r="70" spans="1:50" s="21" customFormat="1" ht="15" x14ac:dyDescent="0.25">
      <c r="A70" s="20" t="s">
        <v>1492</v>
      </c>
      <c r="B70" s="20" t="s">
        <v>1493</v>
      </c>
      <c r="C70" s="20" t="s">
        <v>1494</v>
      </c>
      <c r="D70" s="20" t="s">
        <v>1495</v>
      </c>
      <c r="E70" s="20" t="s">
        <v>1496</v>
      </c>
      <c r="F70" s="20" t="s">
        <v>1497</v>
      </c>
      <c r="G70" s="20" t="s">
        <v>1498</v>
      </c>
      <c r="H70" s="20" t="s">
        <v>1499</v>
      </c>
      <c r="I70" s="20" t="s">
        <v>1500</v>
      </c>
      <c r="J70" s="20" t="s">
        <v>1501</v>
      </c>
      <c r="K70" s="20" t="s">
        <v>1502</v>
      </c>
      <c r="L70" s="20" t="s">
        <v>1503</v>
      </c>
      <c r="M70" s="20" t="s">
        <v>1504</v>
      </c>
      <c r="N70" s="20" t="s">
        <v>1505</v>
      </c>
      <c r="O70" s="20" t="s">
        <v>1506</v>
      </c>
      <c r="P70" s="20" t="s">
        <v>1507</v>
      </c>
      <c r="Q70" s="20" t="s">
        <v>1508</v>
      </c>
      <c r="R70" s="20" t="s">
        <v>1509</v>
      </c>
      <c r="S70" s="20" t="s">
        <v>1510</v>
      </c>
      <c r="T70" s="20" t="s">
        <v>1511</v>
      </c>
      <c r="U70" s="20" t="s">
        <v>1512</v>
      </c>
      <c r="V70" s="20" t="s">
        <v>1513</v>
      </c>
      <c r="W70" s="20" t="s">
        <v>1514</v>
      </c>
      <c r="X70" s="20" t="s">
        <v>1515</v>
      </c>
      <c r="Y70" s="20" t="s">
        <v>1516</v>
      </c>
      <c r="Z70" s="20" t="s">
        <v>1517</v>
      </c>
      <c r="AA70" s="20" t="s">
        <v>1518</v>
      </c>
      <c r="AB70" s="20" t="s">
        <v>1519</v>
      </c>
      <c r="AC70" s="20" t="s">
        <v>1520</v>
      </c>
      <c r="AD70" s="20" t="s">
        <v>1521</v>
      </c>
      <c r="AE70" s="20" t="s">
        <v>1522</v>
      </c>
      <c r="AF70" s="20" t="s">
        <v>1523</v>
      </c>
      <c r="AG70" s="20" t="s">
        <v>1524</v>
      </c>
      <c r="AH70" s="20" t="s">
        <v>1525</v>
      </c>
      <c r="AI70" s="20" t="s">
        <v>1526</v>
      </c>
      <c r="AJ70" s="20" t="s">
        <v>1527</v>
      </c>
      <c r="AK70" s="97" t="s">
        <v>1528</v>
      </c>
      <c r="AL70" s="20" t="s">
        <v>1529</v>
      </c>
      <c r="AM70" s="20" t="s">
        <v>1530</v>
      </c>
      <c r="AN70" s="20" t="s">
        <v>1531</v>
      </c>
      <c r="AO70" s="20" t="s">
        <v>1532</v>
      </c>
      <c r="AP70" s="20" t="s">
        <v>1533</v>
      </c>
      <c r="AQ70" s="20" t="s">
        <v>1534</v>
      </c>
      <c r="AR70" s="20" t="s">
        <v>1535</v>
      </c>
      <c r="AS70" s="97" t="s">
        <v>1536</v>
      </c>
      <c r="AT70" s="20" t="s">
        <v>1537</v>
      </c>
      <c r="AU70" s="20" t="s">
        <v>1538</v>
      </c>
      <c r="AV70" s="20" t="s">
        <v>1539</v>
      </c>
      <c r="AW70" s="20" t="s">
        <v>1540</v>
      </c>
      <c r="AX70" s="20" t="s">
        <v>1541</v>
      </c>
    </row>
    <row r="71" spans="1:50" s="21" customFormat="1" ht="15" x14ac:dyDescent="0.25">
      <c r="A71" s="22">
        <v>43487.948616099537</v>
      </c>
      <c r="B71" s="23" t="s">
        <v>1927</v>
      </c>
      <c r="C71" s="23" t="s">
        <v>1596</v>
      </c>
      <c r="D71" s="23" t="s">
        <v>1618</v>
      </c>
      <c r="E71" s="23" t="s">
        <v>1603</v>
      </c>
      <c r="F71" s="24"/>
      <c r="G71" s="23" t="s">
        <v>1603</v>
      </c>
      <c r="H71" s="23" t="s">
        <v>1599</v>
      </c>
      <c r="I71" s="24"/>
      <c r="J71" s="24"/>
      <c r="K71" s="23" t="s">
        <v>1843</v>
      </c>
      <c r="L71" s="23">
        <v>3</v>
      </c>
      <c r="M71" s="23" t="s">
        <v>1601</v>
      </c>
      <c r="N71" s="23" t="s">
        <v>1928</v>
      </c>
      <c r="O71" s="23" t="s">
        <v>1606</v>
      </c>
      <c r="P71" s="23" t="s">
        <v>1929</v>
      </c>
      <c r="Q71" s="23" t="s">
        <v>1605</v>
      </c>
      <c r="R71" s="24"/>
      <c r="S71" s="23" t="s">
        <v>1603</v>
      </c>
      <c r="T71" s="23" t="s">
        <v>1603</v>
      </c>
      <c r="U71" s="23">
        <v>3</v>
      </c>
      <c r="V71" s="23" t="s">
        <v>1606</v>
      </c>
      <c r="W71" s="23" t="s">
        <v>1606</v>
      </c>
      <c r="X71" s="23" t="s">
        <v>1930</v>
      </c>
      <c r="Y71" s="23" t="s">
        <v>1616</v>
      </c>
      <c r="Z71" s="23" t="s">
        <v>1616</v>
      </c>
      <c r="AA71" s="23" t="s">
        <v>1608</v>
      </c>
      <c r="AB71" s="23" t="s">
        <v>1606</v>
      </c>
      <c r="AC71" s="23" t="s">
        <v>1617</v>
      </c>
      <c r="AD71" s="24"/>
      <c r="AE71" s="24"/>
      <c r="AF71" s="23" t="s">
        <v>1618</v>
      </c>
      <c r="AG71" s="23" t="s">
        <v>1606</v>
      </c>
      <c r="AH71" s="23" t="s">
        <v>1606</v>
      </c>
      <c r="AI71" s="23" t="s">
        <v>1606</v>
      </c>
      <c r="AJ71" s="23" t="s">
        <v>1606</v>
      </c>
      <c r="AK71" s="98" t="s">
        <v>1613</v>
      </c>
      <c r="AL71" s="24"/>
      <c r="AM71" s="23" t="s">
        <v>1603</v>
      </c>
      <c r="AN71" s="23" t="s">
        <v>1598</v>
      </c>
      <c r="AO71" s="24"/>
      <c r="AP71" s="24"/>
      <c r="AQ71" s="23" t="s">
        <v>1931</v>
      </c>
      <c r="AR71" s="23" t="s">
        <v>1932</v>
      </c>
      <c r="AS71" s="98" t="s">
        <v>1613</v>
      </c>
      <c r="AT71" s="23" t="s">
        <v>1606</v>
      </c>
      <c r="AU71" s="24"/>
      <c r="AV71" s="24"/>
      <c r="AW71" s="23" t="s">
        <v>1650</v>
      </c>
      <c r="AX71" s="23" t="s">
        <v>1606</v>
      </c>
    </row>
    <row r="72" spans="1:50" s="21" customFormat="1" ht="15" x14ac:dyDescent="0.25">
      <c r="A72" s="25">
        <v>43488.648265324075</v>
      </c>
      <c r="B72" s="26" t="s">
        <v>1927</v>
      </c>
      <c r="C72" s="26" t="s">
        <v>1621</v>
      </c>
      <c r="D72" s="26" t="s">
        <v>1618</v>
      </c>
      <c r="E72" s="26" t="s">
        <v>1598</v>
      </c>
      <c r="F72" s="27"/>
      <c r="G72" s="26" t="s">
        <v>1603</v>
      </c>
      <c r="H72" s="26" t="s">
        <v>1599</v>
      </c>
      <c r="I72" s="27"/>
      <c r="J72" s="27"/>
      <c r="K72" s="26" t="s">
        <v>1600</v>
      </c>
      <c r="L72" s="26">
        <v>3</v>
      </c>
      <c r="M72" s="26" t="s">
        <v>1601</v>
      </c>
      <c r="N72" s="26" t="s">
        <v>1633</v>
      </c>
      <c r="O72" s="26" t="s">
        <v>1603</v>
      </c>
      <c r="P72" s="26" t="s">
        <v>1933</v>
      </c>
      <c r="Q72" s="26" t="s">
        <v>1605</v>
      </c>
      <c r="R72" s="27"/>
      <c r="S72" s="26" t="s">
        <v>1606</v>
      </c>
      <c r="T72" s="26" t="s">
        <v>1606</v>
      </c>
      <c r="U72" s="26">
        <v>3</v>
      </c>
      <c r="V72" s="26" t="s">
        <v>1606</v>
      </c>
      <c r="W72" s="26" t="s">
        <v>1606</v>
      </c>
      <c r="X72" s="27"/>
      <c r="Y72" s="26" t="s">
        <v>1616</v>
      </c>
      <c r="Z72" s="26" t="s">
        <v>1616</v>
      </c>
      <c r="AA72" s="26" t="s">
        <v>1643</v>
      </c>
      <c r="AB72" s="26" t="s">
        <v>1603</v>
      </c>
      <c r="AC72" s="26" t="s">
        <v>1617</v>
      </c>
      <c r="AD72" s="27"/>
      <c r="AE72" s="26" t="s">
        <v>1934</v>
      </c>
      <c r="AF72" s="26" t="s">
        <v>1618</v>
      </c>
      <c r="AG72" s="26" t="s">
        <v>1606</v>
      </c>
      <c r="AH72" s="26" t="s">
        <v>1606</v>
      </c>
      <c r="AI72" s="26" t="s">
        <v>1598</v>
      </c>
      <c r="AJ72" s="26" t="s">
        <v>1606</v>
      </c>
      <c r="AK72" s="99" t="s">
        <v>1613</v>
      </c>
      <c r="AL72" s="27"/>
      <c r="AM72" s="26" t="s">
        <v>1603</v>
      </c>
      <c r="AN72" s="26" t="s">
        <v>1603</v>
      </c>
      <c r="AO72" s="26" t="s">
        <v>1935</v>
      </c>
      <c r="AP72" s="27"/>
      <c r="AQ72" s="26" t="s">
        <v>1841</v>
      </c>
      <c r="AR72" s="26" t="s">
        <v>1936</v>
      </c>
      <c r="AS72" s="99" t="s">
        <v>1613</v>
      </c>
      <c r="AT72" s="26" t="s">
        <v>1606</v>
      </c>
      <c r="AU72" s="27"/>
      <c r="AV72" s="27"/>
      <c r="AW72" s="26" t="s">
        <v>1683</v>
      </c>
      <c r="AX72" s="26" t="s">
        <v>1603</v>
      </c>
    </row>
    <row r="73" spans="1:50" s="21" customFormat="1" ht="15" x14ac:dyDescent="0.25">
      <c r="A73" s="22">
        <v>43489.392573611112</v>
      </c>
      <c r="B73" s="23" t="s">
        <v>1927</v>
      </c>
      <c r="C73" s="23" t="s">
        <v>1596</v>
      </c>
      <c r="D73" s="23" t="s">
        <v>1618</v>
      </c>
      <c r="E73" s="23" t="s">
        <v>1603</v>
      </c>
      <c r="F73" s="24"/>
      <c r="G73" s="23" t="s">
        <v>1603</v>
      </c>
      <c r="H73" s="23" t="s">
        <v>1599</v>
      </c>
      <c r="I73" s="24"/>
      <c r="J73" s="23" t="s">
        <v>1937</v>
      </c>
      <c r="K73" s="23" t="s">
        <v>1600</v>
      </c>
      <c r="L73" s="23">
        <v>5</v>
      </c>
      <c r="M73" s="23" t="s">
        <v>1628</v>
      </c>
      <c r="N73" s="23" t="s">
        <v>1938</v>
      </c>
      <c r="O73" s="23" t="s">
        <v>1606</v>
      </c>
      <c r="P73" s="23" t="s">
        <v>1939</v>
      </c>
      <c r="Q73" s="23" t="s">
        <v>1605</v>
      </c>
      <c r="R73" s="24"/>
      <c r="S73" s="23" t="s">
        <v>1606</v>
      </c>
      <c r="T73" s="23" t="s">
        <v>1606</v>
      </c>
      <c r="U73" s="23">
        <v>2</v>
      </c>
      <c r="V73" s="23" t="s">
        <v>1606</v>
      </c>
      <c r="W73" s="23" t="s">
        <v>1606</v>
      </c>
      <c r="X73" s="23" t="s">
        <v>1940</v>
      </c>
      <c r="Y73" s="23" t="s">
        <v>1616</v>
      </c>
      <c r="Z73" s="23" t="s">
        <v>1616</v>
      </c>
      <c r="AA73" s="23" t="s">
        <v>1608</v>
      </c>
      <c r="AB73" s="23" t="s">
        <v>1603</v>
      </c>
      <c r="AC73" s="23" t="s">
        <v>1609</v>
      </c>
      <c r="AD73" s="24"/>
      <c r="AE73" s="24"/>
      <c r="AF73" s="23" t="s">
        <v>1630</v>
      </c>
      <c r="AG73" s="23" t="s">
        <v>1603</v>
      </c>
      <c r="AH73" s="23" t="s">
        <v>1598</v>
      </c>
      <c r="AI73" s="23" t="s">
        <v>1598</v>
      </c>
      <c r="AJ73" s="23" t="s">
        <v>1606</v>
      </c>
      <c r="AK73" s="98" t="s">
        <v>1613</v>
      </c>
      <c r="AL73" s="24"/>
      <c r="AM73" s="23" t="s">
        <v>1603</v>
      </c>
      <c r="AN73" s="23" t="s">
        <v>1598</v>
      </c>
      <c r="AO73" s="24"/>
      <c r="AP73" s="23" t="s">
        <v>1941</v>
      </c>
      <c r="AQ73" s="23" t="s">
        <v>1942</v>
      </c>
      <c r="AR73" s="24"/>
      <c r="AS73" s="98" t="s">
        <v>1620</v>
      </c>
      <c r="AT73" s="23" t="s">
        <v>1606</v>
      </c>
      <c r="AU73" s="24"/>
      <c r="AV73" s="24"/>
      <c r="AW73" s="23" t="s">
        <v>1601</v>
      </c>
      <c r="AX73" s="23" t="s">
        <v>1603</v>
      </c>
    </row>
    <row r="74" spans="1:50" s="21" customFormat="1" ht="15" x14ac:dyDescent="0.25">
      <c r="A74" s="25">
        <v>43489.583043599538</v>
      </c>
      <c r="B74" s="26" t="s">
        <v>1927</v>
      </c>
      <c r="C74" s="26" t="s">
        <v>1621</v>
      </c>
      <c r="D74" s="26" t="s">
        <v>1597</v>
      </c>
      <c r="E74" s="26" t="s">
        <v>1603</v>
      </c>
      <c r="F74" s="27"/>
      <c r="G74" s="26" t="s">
        <v>1598</v>
      </c>
      <c r="H74" s="26" t="s">
        <v>1599</v>
      </c>
      <c r="I74" s="27"/>
      <c r="J74" s="27"/>
      <c r="K74" s="26" t="s">
        <v>1600</v>
      </c>
      <c r="L74" s="26">
        <v>1</v>
      </c>
      <c r="M74" s="26" t="s">
        <v>1601</v>
      </c>
      <c r="N74" s="26" t="s">
        <v>1943</v>
      </c>
      <c r="O74" s="26" t="s">
        <v>1603</v>
      </c>
      <c r="P74" s="26" t="s">
        <v>1767</v>
      </c>
      <c r="Q74" s="26" t="s">
        <v>1605</v>
      </c>
      <c r="R74" s="27"/>
      <c r="S74" s="26" t="s">
        <v>1606</v>
      </c>
      <c r="T74" s="26" t="s">
        <v>1606</v>
      </c>
      <c r="U74" s="26">
        <v>1</v>
      </c>
      <c r="V74" s="26" t="s">
        <v>1606</v>
      </c>
      <c r="W74" s="26" t="s">
        <v>1606</v>
      </c>
      <c r="X74" s="27"/>
      <c r="Y74" s="26" t="s">
        <v>1607</v>
      </c>
      <c r="Z74" s="26" t="s">
        <v>1607</v>
      </c>
      <c r="AA74" s="26" t="s">
        <v>1608</v>
      </c>
      <c r="AB74" s="26" t="s">
        <v>1606</v>
      </c>
      <c r="AC74" s="26" t="s">
        <v>1609</v>
      </c>
      <c r="AD74" s="27"/>
      <c r="AE74" s="27"/>
      <c r="AF74" s="26" t="s">
        <v>1597</v>
      </c>
      <c r="AG74" s="26" t="s">
        <v>1606</v>
      </c>
      <c r="AH74" s="26" t="s">
        <v>1606</v>
      </c>
      <c r="AI74" s="26" t="s">
        <v>1606</v>
      </c>
      <c r="AJ74" s="26" t="s">
        <v>1606</v>
      </c>
      <c r="AK74" s="99" t="s">
        <v>1610</v>
      </c>
      <c r="AL74" s="27"/>
      <c r="AM74" s="26" t="s">
        <v>1606</v>
      </c>
      <c r="AN74" s="26" t="s">
        <v>1598</v>
      </c>
      <c r="AO74" s="27"/>
      <c r="AP74" s="27"/>
      <c r="AQ74" s="26" t="s">
        <v>1944</v>
      </c>
      <c r="AR74" s="27"/>
      <c r="AS74" s="99" t="s">
        <v>1613</v>
      </c>
      <c r="AT74" s="26" t="s">
        <v>1606</v>
      </c>
      <c r="AU74" s="27"/>
      <c r="AV74" s="27"/>
      <c r="AW74" s="26" t="s">
        <v>1650</v>
      </c>
      <c r="AX74" s="26" t="s">
        <v>1606</v>
      </c>
    </row>
    <row r="75" spans="1:50" s="21" customFormat="1" ht="15" x14ac:dyDescent="0.25">
      <c r="A75" s="22">
        <v>43489.585892106479</v>
      </c>
      <c r="B75" s="23" t="s">
        <v>1927</v>
      </c>
      <c r="C75" s="23" t="s">
        <v>1621</v>
      </c>
      <c r="D75" s="23" t="s">
        <v>1618</v>
      </c>
      <c r="E75" s="23" t="s">
        <v>1598</v>
      </c>
      <c r="F75" s="24"/>
      <c r="G75" s="23" t="s">
        <v>1598</v>
      </c>
      <c r="H75" s="23" t="s">
        <v>1599</v>
      </c>
      <c r="I75" s="24"/>
      <c r="J75" s="24"/>
      <c r="K75" s="23" t="s">
        <v>1600</v>
      </c>
      <c r="L75" s="23">
        <v>1</v>
      </c>
      <c r="M75" s="23" t="s">
        <v>1670</v>
      </c>
      <c r="N75" s="23" t="s">
        <v>1945</v>
      </c>
      <c r="O75" s="23" t="s">
        <v>1603</v>
      </c>
      <c r="P75" s="23" t="s">
        <v>1946</v>
      </c>
      <c r="Q75" s="23" t="s">
        <v>1605</v>
      </c>
      <c r="R75" s="24"/>
      <c r="S75" s="23" t="s">
        <v>1606</v>
      </c>
      <c r="T75" s="23" t="s">
        <v>1606</v>
      </c>
      <c r="U75" s="23">
        <v>2</v>
      </c>
      <c r="V75" s="23" t="s">
        <v>1606</v>
      </c>
      <c r="W75" s="23" t="s">
        <v>1606</v>
      </c>
      <c r="X75" s="23" t="s">
        <v>1947</v>
      </c>
      <c r="Y75" s="23" t="s">
        <v>1616</v>
      </c>
      <c r="Z75" s="23" t="s">
        <v>1616</v>
      </c>
      <c r="AA75" s="23" t="s">
        <v>1608</v>
      </c>
      <c r="AB75" s="23" t="s">
        <v>1606</v>
      </c>
      <c r="AC75" s="23" t="s">
        <v>1609</v>
      </c>
      <c r="AD75" s="24"/>
      <c r="AE75" s="24"/>
      <c r="AF75" s="23" t="s">
        <v>1618</v>
      </c>
      <c r="AG75" s="23" t="s">
        <v>1606</v>
      </c>
      <c r="AH75" s="23" t="s">
        <v>1606</v>
      </c>
      <c r="AI75" s="23" t="s">
        <v>1606</v>
      </c>
      <c r="AJ75" s="23" t="s">
        <v>1606</v>
      </c>
      <c r="AK75" s="98" t="s">
        <v>1610</v>
      </c>
      <c r="AL75" s="24"/>
      <c r="AM75" s="23" t="s">
        <v>1606</v>
      </c>
      <c r="AN75" s="23" t="s">
        <v>1606</v>
      </c>
      <c r="AO75" s="23" t="s">
        <v>1948</v>
      </c>
      <c r="AP75" s="24"/>
      <c r="AQ75" s="23" t="s">
        <v>1949</v>
      </c>
      <c r="AR75" s="24"/>
      <c r="AS75" s="98" t="s">
        <v>1610</v>
      </c>
      <c r="AT75" s="23" t="s">
        <v>1606</v>
      </c>
      <c r="AU75" s="24"/>
      <c r="AV75" s="24"/>
      <c r="AW75" s="23" t="s">
        <v>1650</v>
      </c>
      <c r="AX75" s="23" t="s">
        <v>1606</v>
      </c>
    </row>
    <row r="76" spans="1:50" s="21" customFormat="1" ht="15" x14ac:dyDescent="0.25">
      <c r="A76" s="25">
        <v>43489.589100914352</v>
      </c>
      <c r="B76" s="26" t="s">
        <v>1927</v>
      </c>
      <c r="C76" s="26" t="s">
        <v>1596</v>
      </c>
      <c r="D76" s="26" t="s">
        <v>1597</v>
      </c>
      <c r="E76" s="26" t="s">
        <v>1598</v>
      </c>
      <c r="F76" s="27"/>
      <c r="G76" s="26" t="s">
        <v>1598</v>
      </c>
      <c r="H76" s="26" t="s">
        <v>1599</v>
      </c>
      <c r="I76" s="27"/>
      <c r="J76" s="27"/>
      <c r="K76" s="26" t="s">
        <v>1623</v>
      </c>
      <c r="L76" s="26">
        <v>3</v>
      </c>
      <c r="M76" s="26" t="s">
        <v>1601</v>
      </c>
      <c r="N76" s="26" t="s">
        <v>1950</v>
      </c>
      <c r="O76" s="26" t="s">
        <v>1606</v>
      </c>
      <c r="P76" s="26" t="s">
        <v>1951</v>
      </c>
      <c r="Q76" s="26" t="s">
        <v>1605</v>
      </c>
      <c r="R76" s="27"/>
      <c r="S76" s="26" t="s">
        <v>1606</v>
      </c>
      <c r="T76" s="26" t="s">
        <v>1606</v>
      </c>
      <c r="U76" s="26">
        <v>1</v>
      </c>
      <c r="V76" s="26" t="s">
        <v>1606</v>
      </c>
      <c r="W76" s="26" t="s">
        <v>1606</v>
      </c>
      <c r="X76" s="27"/>
      <c r="Y76" s="26" t="s">
        <v>1616</v>
      </c>
      <c r="Z76" s="26" t="s">
        <v>1616</v>
      </c>
      <c r="AA76" s="26" t="s">
        <v>1608</v>
      </c>
      <c r="AB76" s="26" t="s">
        <v>1606</v>
      </c>
      <c r="AC76" s="26" t="s">
        <v>1609</v>
      </c>
      <c r="AD76" s="27"/>
      <c r="AE76" s="26" t="s">
        <v>1952</v>
      </c>
      <c r="AF76" s="26" t="s">
        <v>1597</v>
      </c>
      <c r="AG76" s="26" t="s">
        <v>1606</v>
      </c>
      <c r="AH76" s="26" t="s">
        <v>1606</v>
      </c>
      <c r="AI76" s="26" t="s">
        <v>1606</v>
      </c>
      <c r="AJ76" s="26" t="s">
        <v>1606</v>
      </c>
      <c r="AK76" s="99" t="s">
        <v>1610</v>
      </c>
      <c r="AL76" s="27"/>
      <c r="AM76" s="26" t="s">
        <v>1606</v>
      </c>
      <c r="AN76" s="26" t="s">
        <v>1606</v>
      </c>
      <c r="AO76" s="27"/>
      <c r="AP76" s="27"/>
      <c r="AQ76" s="26" t="s">
        <v>1953</v>
      </c>
      <c r="AR76" s="27"/>
      <c r="AS76" s="99" t="s">
        <v>1610</v>
      </c>
      <c r="AT76" s="26" t="s">
        <v>1606</v>
      </c>
      <c r="AU76" s="27"/>
      <c r="AV76" s="27"/>
      <c r="AW76" s="26" t="s">
        <v>1650</v>
      </c>
      <c r="AX76" s="26" t="s">
        <v>1606</v>
      </c>
    </row>
    <row r="77" spans="1:50" s="21" customFormat="1" ht="15" x14ac:dyDescent="0.25">
      <c r="A77" s="22">
        <v>43489.594572453701</v>
      </c>
      <c r="B77" s="23" t="s">
        <v>1927</v>
      </c>
      <c r="C77" s="23" t="s">
        <v>1621</v>
      </c>
      <c r="D77" s="23" t="s">
        <v>1618</v>
      </c>
      <c r="E77" s="23" t="s">
        <v>1603</v>
      </c>
      <c r="F77" s="24"/>
      <c r="G77" s="23" t="s">
        <v>1606</v>
      </c>
      <c r="H77" s="23" t="s">
        <v>1770</v>
      </c>
      <c r="I77" s="23" t="s">
        <v>1954</v>
      </c>
      <c r="J77" s="24"/>
      <c r="K77" s="23" t="s">
        <v>1600</v>
      </c>
      <c r="L77" s="23">
        <v>1</v>
      </c>
      <c r="M77" s="23" t="s">
        <v>1670</v>
      </c>
      <c r="N77" s="23" t="s">
        <v>1955</v>
      </c>
      <c r="O77" s="23" t="s">
        <v>1603</v>
      </c>
      <c r="P77" s="23" t="s">
        <v>1956</v>
      </c>
      <c r="Q77" s="23" t="s">
        <v>1605</v>
      </c>
      <c r="R77" s="24"/>
      <c r="S77" s="23" t="s">
        <v>1603</v>
      </c>
      <c r="T77" s="23" t="s">
        <v>1603</v>
      </c>
      <c r="U77" s="23">
        <v>3</v>
      </c>
      <c r="V77" s="23" t="s">
        <v>1603</v>
      </c>
      <c r="W77" s="23" t="s">
        <v>1603</v>
      </c>
      <c r="X77" s="23" t="s">
        <v>1957</v>
      </c>
      <c r="Y77" s="23" t="s">
        <v>1616</v>
      </c>
      <c r="Z77" s="23" t="s">
        <v>1616</v>
      </c>
      <c r="AA77" s="23" t="s">
        <v>1608</v>
      </c>
      <c r="AB77" s="23" t="s">
        <v>1603</v>
      </c>
      <c r="AC77" s="23" t="s">
        <v>1609</v>
      </c>
      <c r="AD77" s="24"/>
      <c r="AE77" s="23" t="s">
        <v>1958</v>
      </c>
      <c r="AF77" s="23" t="s">
        <v>1597</v>
      </c>
      <c r="AG77" s="23" t="s">
        <v>1606</v>
      </c>
      <c r="AH77" s="23" t="s">
        <v>1606</v>
      </c>
      <c r="AI77" s="23" t="s">
        <v>1598</v>
      </c>
      <c r="AJ77" s="23" t="s">
        <v>1606</v>
      </c>
      <c r="AK77" s="98" t="s">
        <v>1613</v>
      </c>
      <c r="AL77" s="24"/>
      <c r="AM77" s="23" t="s">
        <v>1603</v>
      </c>
      <c r="AN77" s="23" t="s">
        <v>1598</v>
      </c>
      <c r="AO77" s="23" t="s">
        <v>1959</v>
      </c>
      <c r="AP77" s="23" t="s">
        <v>1959</v>
      </c>
      <c r="AQ77" s="23" t="s">
        <v>1960</v>
      </c>
      <c r="AR77" s="24"/>
      <c r="AS77" s="98" t="s">
        <v>1613</v>
      </c>
      <c r="AT77" s="23" t="s">
        <v>1606</v>
      </c>
      <c r="AU77" s="24"/>
      <c r="AV77" s="24"/>
      <c r="AW77" s="23" t="s">
        <v>1650</v>
      </c>
      <c r="AX77" s="23" t="s">
        <v>1606</v>
      </c>
    </row>
    <row r="78" spans="1:50" s="21" customFormat="1" ht="15" x14ac:dyDescent="0.25">
      <c r="A78" s="25">
        <v>43490.34605861111</v>
      </c>
      <c r="B78" s="26" t="s">
        <v>1927</v>
      </c>
      <c r="C78" s="26" t="s">
        <v>1596</v>
      </c>
      <c r="D78" s="26" t="s">
        <v>1618</v>
      </c>
      <c r="E78" s="26" t="s">
        <v>1603</v>
      </c>
      <c r="F78" s="27"/>
      <c r="G78" s="26" t="s">
        <v>1598</v>
      </c>
      <c r="H78" s="26" t="s">
        <v>1599</v>
      </c>
      <c r="I78" s="27"/>
      <c r="J78" s="27"/>
      <c r="K78" s="26" t="s">
        <v>1600</v>
      </c>
      <c r="L78" s="26">
        <v>4</v>
      </c>
      <c r="M78" s="26" t="s">
        <v>1628</v>
      </c>
      <c r="N78" s="26" t="s">
        <v>1961</v>
      </c>
      <c r="O78" s="26" t="s">
        <v>1603</v>
      </c>
      <c r="P78" s="26" t="s">
        <v>1615</v>
      </c>
      <c r="Q78" s="26" t="s">
        <v>1605</v>
      </c>
      <c r="R78" s="27"/>
      <c r="S78" s="26" t="s">
        <v>1603</v>
      </c>
      <c r="T78" s="26" t="s">
        <v>1606</v>
      </c>
      <c r="U78" s="26">
        <v>3</v>
      </c>
      <c r="V78" s="26" t="s">
        <v>1603</v>
      </c>
      <c r="W78" s="26" t="s">
        <v>1603</v>
      </c>
      <c r="X78" s="26" t="s">
        <v>1962</v>
      </c>
      <c r="Y78" s="26" t="s">
        <v>1642</v>
      </c>
      <c r="Z78" s="26" t="s">
        <v>1607</v>
      </c>
      <c r="AA78" s="26" t="s">
        <v>1608</v>
      </c>
      <c r="AB78" s="26" t="s">
        <v>1598</v>
      </c>
      <c r="AC78" s="26" t="s">
        <v>1609</v>
      </c>
      <c r="AD78" s="27"/>
      <c r="AE78" s="27"/>
      <c r="AF78" s="26" t="s">
        <v>1618</v>
      </c>
      <c r="AG78" s="26" t="s">
        <v>1598</v>
      </c>
      <c r="AH78" s="26" t="s">
        <v>1598</v>
      </c>
      <c r="AI78" s="26" t="s">
        <v>1598</v>
      </c>
      <c r="AJ78" s="26" t="s">
        <v>1606</v>
      </c>
      <c r="AK78" s="99" t="s">
        <v>1613</v>
      </c>
      <c r="AL78" s="27"/>
      <c r="AM78" s="26" t="s">
        <v>1598</v>
      </c>
      <c r="AN78" s="26" t="s">
        <v>1598</v>
      </c>
      <c r="AO78" s="27"/>
      <c r="AP78" s="27"/>
      <c r="AQ78" s="26" t="s">
        <v>1963</v>
      </c>
      <c r="AR78" s="27"/>
      <c r="AS78" s="99" t="s">
        <v>1613</v>
      </c>
      <c r="AT78" s="26" t="s">
        <v>1606</v>
      </c>
      <c r="AU78" s="27"/>
      <c r="AV78" s="27"/>
      <c r="AW78" s="26" t="s">
        <v>1601</v>
      </c>
      <c r="AX78" s="26" t="s">
        <v>1606</v>
      </c>
    </row>
    <row r="79" spans="1:50" s="21" customFormat="1" ht="15" x14ac:dyDescent="0.25">
      <c r="A79" s="22">
        <v>43490.468509085651</v>
      </c>
      <c r="B79" s="23" t="s">
        <v>1927</v>
      </c>
      <c r="C79" s="23" t="s">
        <v>1621</v>
      </c>
      <c r="D79" s="23" t="s">
        <v>1597</v>
      </c>
      <c r="E79" s="23" t="s">
        <v>1603</v>
      </c>
      <c r="F79" s="24"/>
      <c r="G79" s="23" t="s">
        <v>1603</v>
      </c>
      <c r="H79" s="23" t="s">
        <v>1599</v>
      </c>
      <c r="I79" s="24"/>
      <c r="J79" s="24"/>
      <c r="K79" s="23" t="s">
        <v>1600</v>
      </c>
      <c r="L79" s="23">
        <v>2</v>
      </c>
      <c r="M79" s="23" t="s">
        <v>1601</v>
      </c>
      <c r="N79" s="23" t="s">
        <v>1964</v>
      </c>
      <c r="O79" s="23" t="s">
        <v>1603</v>
      </c>
      <c r="P79" s="23" t="s">
        <v>1615</v>
      </c>
      <c r="Q79" s="23" t="s">
        <v>1605</v>
      </c>
      <c r="R79" s="24"/>
      <c r="S79" s="23" t="s">
        <v>1606</v>
      </c>
      <c r="T79" s="23" t="s">
        <v>1603</v>
      </c>
      <c r="U79" s="23">
        <v>3</v>
      </c>
      <c r="V79" s="23" t="s">
        <v>1603</v>
      </c>
      <c r="W79" s="23" t="s">
        <v>1603</v>
      </c>
      <c r="X79" s="23" t="s">
        <v>1965</v>
      </c>
      <c r="Y79" s="23" t="s">
        <v>1616</v>
      </c>
      <c r="Z79" s="23" t="s">
        <v>1616</v>
      </c>
      <c r="AA79" s="23" t="s">
        <v>1608</v>
      </c>
      <c r="AB79" s="23" t="s">
        <v>1606</v>
      </c>
      <c r="AC79" s="23" t="s">
        <v>1609</v>
      </c>
      <c r="AD79" s="24"/>
      <c r="AE79" s="24"/>
      <c r="AF79" s="23" t="s">
        <v>1597</v>
      </c>
      <c r="AG79" s="23" t="s">
        <v>1606</v>
      </c>
      <c r="AH79" s="23" t="s">
        <v>1606</v>
      </c>
      <c r="AI79" s="23" t="s">
        <v>1598</v>
      </c>
      <c r="AJ79" s="23" t="s">
        <v>1603</v>
      </c>
      <c r="AK79" s="98" t="s">
        <v>1613</v>
      </c>
      <c r="AL79" s="23" t="s">
        <v>1966</v>
      </c>
      <c r="AM79" s="23" t="s">
        <v>1598</v>
      </c>
      <c r="AN79" s="23" t="s">
        <v>1598</v>
      </c>
      <c r="AO79" s="23" t="s">
        <v>1967</v>
      </c>
      <c r="AP79" s="23" t="s">
        <v>1968</v>
      </c>
      <c r="AQ79" s="23" t="s">
        <v>1969</v>
      </c>
      <c r="AR79" s="24"/>
      <c r="AS79" s="98" t="s">
        <v>1613</v>
      </c>
      <c r="AT79" s="23" t="s">
        <v>1606</v>
      </c>
      <c r="AU79" s="24"/>
      <c r="AV79" s="24"/>
      <c r="AW79" s="23" t="s">
        <v>1601</v>
      </c>
      <c r="AX79" s="23" t="s">
        <v>1606</v>
      </c>
    </row>
    <row r="80" spans="1:50" s="21" customFormat="1" ht="15" x14ac:dyDescent="0.25">
      <c r="A80" s="25">
        <v>43490.497077233798</v>
      </c>
      <c r="B80" s="26" t="s">
        <v>1927</v>
      </c>
      <c r="C80" s="26" t="s">
        <v>1621</v>
      </c>
      <c r="D80" s="26" t="s">
        <v>1597</v>
      </c>
      <c r="E80" s="26" t="s">
        <v>1598</v>
      </c>
      <c r="F80" s="27"/>
      <c r="G80" s="26" t="s">
        <v>1598</v>
      </c>
      <c r="H80" s="26" t="s">
        <v>1599</v>
      </c>
      <c r="I80" s="27"/>
      <c r="J80" s="27"/>
      <c r="K80" s="26" t="s">
        <v>1623</v>
      </c>
      <c r="L80" s="26">
        <v>2</v>
      </c>
      <c r="M80" s="26" t="s">
        <v>1601</v>
      </c>
      <c r="N80" s="26" t="s">
        <v>1970</v>
      </c>
      <c r="O80" s="26" t="s">
        <v>1603</v>
      </c>
      <c r="P80" s="26" t="s">
        <v>1615</v>
      </c>
      <c r="Q80" s="26" t="s">
        <v>1605</v>
      </c>
      <c r="R80" s="27"/>
      <c r="S80" s="26" t="s">
        <v>1603</v>
      </c>
      <c r="T80" s="26" t="s">
        <v>1603</v>
      </c>
      <c r="U80" s="26">
        <v>4</v>
      </c>
      <c r="V80" s="26" t="s">
        <v>1606</v>
      </c>
      <c r="W80" s="26" t="s">
        <v>1606</v>
      </c>
      <c r="X80" s="27"/>
      <c r="Y80" s="26" t="s">
        <v>1607</v>
      </c>
      <c r="Z80" s="26" t="s">
        <v>1607</v>
      </c>
      <c r="AA80" s="26" t="s">
        <v>1608</v>
      </c>
      <c r="AB80" s="26" t="s">
        <v>1606</v>
      </c>
      <c r="AC80" s="26" t="s">
        <v>1609</v>
      </c>
      <c r="AD80" s="27"/>
      <c r="AE80" s="27"/>
      <c r="AF80" s="26" t="s">
        <v>1597</v>
      </c>
      <c r="AG80" s="26" t="s">
        <v>1603</v>
      </c>
      <c r="AH80" s="26" t="s">
        <v>1598</v>
      </c>
      <c r="AI80" s="26" t="s">
        <v>1598</v>
      </c>
      <c r="AJ80" s="26" t="s">
        <v>1606</v>
      </c>
      <c r="AK80" s="99" t="s">
        <v>1613</v>
      </c>
      <c r="AL80" s="27"/>
      <c r="AM80" s="26" t="s">
        <v>1606</v>
      </c>
      <c r="AN80" s="26" t="s">
        <v>1606</v>
      </c>
      <c r="AO80" s="26" t="s">
        <v>1971</v>
      </c>
      <c r="AP80" s="26" t="s">
        <v>1972</v>
      </c>
      <c r="AQ80" s="26" t="s">
        <v>1973</v>
      </c>
      <c r="AR80" s="27"/>
      <c r="AS80" s="99" t="s">
        <v>1613</v>
      </c>
      <c r="AT80" s="26" t="s">
        <v>1606</v>
      </c>
      <c r="AU80" s="27"/>
      <c r="AV80" s="27"/>
      <c r="AW80" s="26" t="s">
        <v>1601</v>
      </c>
      <c r="AX80" s="26" t="s">
        <v>1606</v>
      </c>
    </row>
    <row r="81" spans="1:50" s="21" customFormat="1" ht="15" x14ac:dyDescent="0.25">
      <c r="A81" s="22">
        <v>43490.584729270835</v>
      </c>
      <c r="B81" s="23" t="s">
        <v>1927</v>
      </c>
      <c r="C81" s="23" t="s">
        <v>1621</v>
      </c>
      <c r="D81" s="23" t="s">
        <v>1618</v>
      </c>
      <c r="E81" s="23" t="s">
        <v>1603</v>
      </c>
      <c r="F81" s="24"/>
      <c r="G81" s="23" t="s">
        <v>1598</v>
      </c>
      <c r="H81" s="23" t="s">
        <v>1599</v>
      </c>
      <c r="I81" s="24"/>
      <c r="J81" s="24"/>
      <c r="K81" s="23" t="s">
        <v>1600</v>
      </c>
      <c r="L81" s="23">
        <v>3</v>
      </c>
      <c r="M81" s="23" t="s">
        <v>1601</v>
      </c>
      <c r="N81" s="23" t="s">
        <v>1974</v>
      </c>
      <c r="O81" s="23" t="s">
        <v>1603</v>
      </c>
      <c r="P81" s="23" t="s">
        <v>1974</v>
      </c>
      <c r="Q81" s="23" t="s">
        <v>1605</v>
      </c>
      <c r="R81" s="24"/>
      <c r="S81" s="23" t="s">
        <v>1603</v>
      </c>
      <c r="T81" s="23" t="s">
        <v>1606</v>
      </c>
      <c r="U81" s="23">
        <v>3</v>
      </c>
      <c r="V81" s="23" t="s">
        <v>1606</v>
      </c>
      <c r="W81" s="23" t="s">
        <v>1606</v>
      </c>
      <c r="X81" s="24"/>
      <c r="Y81" s="23" t="s">
        <v>1616</v>
      </c>
      <c r="Z81" s="23" t="s">
        <v>1616</v>
      </c>
      <c r="AA81" s="23" t="s">
        <v>1608</v>
      </c>
      <c r="AB81" s="23" t="s">
        <v>1603</v>
      </c>
      <c r="AC81" s="23" t="s">
        <v>1609</v>
      </c>
      <c r="AD81" s="24"/>
      <c r="AE81" s="24"/>
      <c r="AF81" s="23" t="s">
        <v>1618</v>
      </c>
      <c r="AG81" s="23" t="s">
        <v>1598</v>
      </c>
      <c r="AH81" s="23" t="s">
        <v>1598</v>
      </c>
      <c r="AI81" s="23" t="s">
        <v>1598</v>
      </c>
      <c r="AJ81" s="23" t="s">
        <v>1598</v>
      </c>
      <c r="AK81" s="98" t="s">
        <v>1613</v>
      </c>
      <c r="AL81" s="24"/>
      <c r="AM81" s="23" t="s">
        <v>1606</v>
      </c>
      <c r="AN81" s="23" t="s">
        <v>1598</v>
      </c>
      <c r="AO81" s="24"/>
      <c r="AP81" s="24"/>
      <c r="AQ81" s="23" t="s">
        <v>1974</v>
      </c>
      <c r="AR81" s="24"/>
      <c r="AS81" s="98" t="s">
        <v>1613</v>
      </c>
      <c r="AT81" s="23" t="s">
        <v>1606</v>
      </c>
      <c r="AU81" s="24"/>
      <c r="AV81" s="24"/>
      <c r="AW81" s="23" t="s">
        <v>1601</v>
      </c>
      <c r="AX81" s="23" t="s">
        <v>1606</v>
      </c>
    </row>
    <row r="82" spans="1:50" s="21" customFormat="1" ht="15" x14ac:dyDescent="0.25">
      <c r="A82" s="25">
        <v>43490.663838043984</v>
      </c>
      <c r="B82" s="26" t="s">
        <v>1927</v>
      </c>
      <c r="C82" s="26" t="s">
        <v>1596</v>
      </c>
      <c r="D82" s="26" t="s">
        <v>1618</v>
      </c>
      <c r="E82" s="26" t="s">
        <v>1603</v>
      </c>
      <c r="F82" s="27"/>
      <c r="G82" s="26" t="s">
        <v>1603</v>
      </c>
      <c r="H82" s="26" t="s">
        <v>1599</v>
      </c>
      <c r="I82" s="27"/>
      <c r="J82" s="27"/>
      <c r="K82" s="26" t="s">
        <v>1600</v>
      </c>
      <c r="L82" s="26">
        <v>4</v>
      </c>
      <c r="M82" s="26" t="s">
        <v>1628</v>
      </c>
      <c r="N82" s="26" t="s">
        <v>1975</v>
      </c>
      <c r="O82" s="26" t="s">
        <v>1603</v>
      </c>
      <c r="P82" s="26" t="s">
        <v>1615</v>
      </c>
      <c r="Q82" s="26" t="s">
        <v>1605</v>
      </c>
      <c r="R82" s="27"/>
      <c r="S82" s="26" t="s">
        <v>1606</v>
      </c>
      <c r="T82" s="26" t="s">
        <v>1603</v>
      </c>
      <c r="U82" s="26">
        <v>5</v>
      </c>
      <c r="V82" s="26" t="s">
        <v>1603</v>
      </c>
      <c r="W82" s="26" t="s">
        <v>1606</v>
      </c>
      <c r="X82" s="27"/>
      <c r="Y82" s="26" t="s">
        <v>1642</v>
      </c>
      <c r="Z82" s="26" t="s">
        <v>1642</v>
      </c>
      <c r="AA82" s="26" t="s">
        <v>1643</v>
      </c>
      <c r="AB82" s="26" t="s">
        <v>1603</v>
      </c>
      <c r="AC82" s="26" t="s">
        <v>1609</v>
      </c>
      <c r="AD82" s="27"/>
      <c r="AE82" s="26" t="s">
        <v>1976</v>
      </c>
      <c r="AF82" s="26" t="s">
        <v>1618</v>
      </c>
      <c r="AG82" s="26" t="s">
        <v>1603</v>
      </c>
      <c r="AH82" s="26" t="s">
        <v>1603</v>
      </c>
      <c r="AI82" s="26" t="s">
        <v>1606</v>
      </c>
      <c r="AJ82" s="26" t="s">
        <v>1603</v>
      </c>
      <c r="AK82" s="99" t="s">
        <v>1610</v>
      </c>
      <c r="AL82" s="27"/>
      <c r="AM82" s="26" t="s">
        <v>1603</v>
      </c>
      <c r="AN82" s="26" t="s">
        <v>1603</v>
      </c>
      <c r="AO82" s="26" t="s">
        <v>1977</v>
      </c>
      <c r="AP82" s="27"/>
      <c r="AQ82" s="26" t="s">
        <v>1978</v>
      </c>
      <c r="AR82" s="26" t="s">
        <v>1979</v>
      </c>
      <c r="AS82" s="99" t="s">
        <v>1610</v>
      </c>
      <c r="AT82" s="26" t="s">
        <v>1603</v>
      </c>
      <c r="AU82" s="27"/>
      <c r="AV82" s="27"/>
      <c r="AW82" s="26" t="s">
        <v>1601</v>
      </c>
      <c r="AX82" s="26" t="s">
        <v>1606</v>
      </c>
    </row>
    <row r="83" spans="1:50" s="21" customFormat="1" ht="15" x14ac:dyDescent="0.25">
      <c r="A83" s="22">
        <v>43490.677593298613</v>
      </c>
      <c r="B83" s="23" t="s">
        <v>1927</v>
      </c>
      <c r="C83" s="23" t="s">
        <v>1621</v>
      </c>
      <c r="D83" s="23" t="s">
        <v>1597</v>
      </c>
      <c r="E83" s="23" t="s">
        <v>1598</v>
      </c>
      <c r="F83" s="24"/>
      <c r="G83" s="23" t="s">
        <v>1606</v>
      </c>
      <c r="H83" s="23" t="s">
        <v>1599</v>
      </c>
      <c r="I83" s="24"/>
      <c r="J83" s="23" t="s">
        <v>1980</v>
      </c>
      <c r="K83" s="23" t="s">
        <v>1623</v>
      </c>
      <c r="L83" s="23">
        <v>1</v>
      </c>
      <c r="M83" s="23" t="s">
        <v>1670</v>
      </c>
      <c r="N83" s="23" t="s">
        <v>1981</v>
      </c>
      <c r="O83" s="23" t="s">
        <v>1606</v>
      </c>
      <c r="P83" s="23" t="s">
        <v>1603</v>
      </c>
      <c r="Q83" s="23" t="s">
        <v>1605</v>
      </c>
      <c r="R83" s="24"/>
      <c r="S83" s="23" t="s">
        <v>1606</v>
      </c>
      <c r="T83" s="23" t="s">
        <v>1606</v>
      </c>
      <c r="U83" s="23">
        <v>2</v>
      </c>
      <c r="V83" s="23" t="s">
        <v>1606</v>
      </c>
      <c r="W83" s="23" t="s">
        <v>1606</v>
      </c>
      <c r="X83" s="24"/>
      <c r="Y83" s="23" t="s">
        <v>1607</v>
      </c>
      <c r="Z83" s="23" t="s">
        <v>1607</v>
      </c>
      <c r="AA83" s="23" t="s">
        <v>1608</v>
      </c>
      <c r="AB83" s="23" t="s">
        <v>1606</v>
      </c>
      <c r="AC83" s="23" t="s">
        <v>1609</v>
      </c>
      <c r="AD83" s="24"/>
      <c r="AE83" s="24"/>
      <c r="AF83" s="23" t="s">
        <v>1597</v>
      </c>
      <c r="AG83" s="23" t="s">
        <v>1603</v>
      </c>
      <c r="AH83" s="23" t="s">
        <v>1606</v>
      </c>
      <c r="AI83" s="23" t="s">
        <v>1606</v>
      </c>
      <c r="AJ83" s="23" t="s">
        <v>1606</v>
      </c>
      <c r="AK83" s="98" t="s">
        <v>1610</v>
      </c>
      <c r="AL83" s="24"/>
      <c r="AM83" s="23" t="s">
        <v>1606</v>
      </c>
      <c r="AN83" s="23" t="s">
        <v>1606</v>
      </c>
      <c r="AO83" s="24"/>
      <c r="AP83" s="24"/>
      <c r="AQ83" s="23" t="s">
        <v>1982</v>
      </c>
      <c r="AR83" s="24"/>
      <c r="AS83" s="98" t="s">
        <v>1610</v>
      </c>
      <c r="AT83" s="23" t="s">
        <v>1606</v>
      </c>
      <c r="AU83" s="24"/>
      <c r="AV83" s="24"/>
      <c r="AW83" s="23" t="s">
        <v>1650</v>
      </c>
      <c r="AX83" s="23" t="s">
        <v>1606</v>
      </c>
    </row>
    <row r="84" spans="1:50" s="21" customFormat="1" ht="15" x14ac:dyDescent="0.25">
      <c r="A84" s="25">
        <v>43490.895164641202</v>
      </c>
      <c r="B84" s="26" t="s">
        <v>1927</v>
      </c>
      <c r="C84" s="26" t="s">
        <v>1596</v>
      </c>
      <c r="D84" s="26" t="s">
        <v>1618</v>
      </c>
      <c r="E84" s="26" t="s">
        <v>1598</v>
      </c>
      <c r="F84" s="27"/>
      <c r="G84" s="26" t="s">
        <v>1598</v>
      </c>
      <c r="H84" s="26" t="s">
        <v>1599</v>
      </c>
      <c r="I84" s="27"/>
      <c r="J84" s="27"/>
      <c r="K84" s="26" t="s">
        <v>1600</v>
      </c>
      <c r="L84" s="26">
        <v>2</v>
      </c>
      <c r="M84" s="26" t="s">
        <v>1601</v>
      </c>
      <c r="N84" s="26" t="s">
        <v>1983</v>
      </c>
      <c r="O84" s="26" t="s">
        <v>1606</v>
      </c>
      <c r="P84" s="26" t="s">
        <v>1984</v>
      </c>
      <c r="Q84" s="26" t="s">
        <v>1605</v>
      </c>
      <c r="R84" s="27"/>
      <c r="S84" s="26" t="s">
        <v>1606</v>
      </c>
      <c r="T84" s="26" t="s">
        <v>1606</v>
      </c>
      <c r="U84" s="26">
        <v>1</v>
      </c>
      <c r="V84" s="26" t="s">
        <v>1606</v>
      </c>
      <c r="W84" s="26" t="s">
        <v>1606</v>
      </c>
      <c r="X84" s="27"/>
      <c r="Y84" s="26" t="s">
        <v>1616</v>
      </c>
      <c r="Z84" s="26" t="s">
        <v>1616</v>
      </c>
      <c r="AA84" s="26" t="s">
        <v>1608</v>
      </c>
      <c r="AB84" s="26" t="s">
        <v>1606</v>
      </c>
      <c r="AC84" s="26" t="s">
        <v>1617</v>
      </c>
      <c r="AD84" s="27"/>
      <c r="AE84" s="26" t="s">
        <v>1985</v>
      </c>
      <c r="AF84" s="26" t="s">
        <v>1597</v>
      </c>
      <c r="AG84" s="26" t="s">
        <v>1603</v>
      </c>
      <c r="AH84" s="26" t="s">
        <v>1598</v>
      </c>
      <c r="AI84" s="26" t="s">
        <v>1606</v>
      </c>
      <c r="AJ84" s="26" t="s">
        <v>1606</v>
      </c>
      <c r="AK84" s="99" t="s">
        <v>1610</v>
      </c>
      <c r="AL84" s="26" t="s">
        <v>1986</v>
      </c>
      <c r="AM84" s="26" t="s">
        <v>1606</v>
      </c>
      <c r="AN84" s="26" t="s">
        <v>1606</v>
      </c>
      <c r="AO84" s="26" t="s">
        <v>1987</v>
      </c>
      <c r="AP84" s="26" t="s">
        <v>1988</v>
      </c>
      <c r="AQ84" s="26" t="s">
        <v>1989</v>
      </c>
      <c r="AR84" s="26" t="s">
        <v>1990</v>
      </c>
      <c r="AS84" s="99" t="s">
        <v>1610</v>
      </c>
      <c r="AT84" s="26" t="s">
        <v>1606</v>
      </c>
      <c r="AU84" s="26" t="s">
        <v>1991</v>
      </c>
      <c r="AV84" s="27"/>
      <c r="AW84" s="26" t="s">
        <v>1601</v>
      </c>
      <c r="AX84" s="26" t="s">
        <v>1606</v>
      </c>
    </row>
    <row r="85" spans="1:50" s="21" customFormat="1" ht="15" x14ac:dyDescent="0.25">
      <c r="A85" s="22">
        <v>43491.773738425924</v>
      </c>
      <c r="B85" s="23" t="s">
        <v>1927</v>
      </c>
      <c r="C85" s="23" t="s">
        <v>1621</v>
      </c>
      <c r="D85" s="23" t="s">
        <v>1618</v>
      </c>
      <c r="E85" s="23" t="s">
        <v>1603</v>
      </c>
      <c r="F85" s="24"/>
      <c r="G85" s="23" t="s">
        <v>1603</v>
      </c>
      <c r="H85" s="23" t="s">
        <v>1599</v>
      </c>
      <c r="I85" s="24"/>
      <c r="J85" s="24"/>
      <c r="K85" s="23" t="s">
        <v>1600</v>
      </c>
      <c r="L85" s="23">
        <v>2</v>
      </c>
      <c r="M85" s="23" t="s">
        <v>1601</v>
      </c>
      <c r="N85" s="23" t="s">
        <v>1992</v>
      </c>
      <c r="O85" s="23" t="s">
        <v>1603</v>
      </c>
      <c r="P85" s="23" t="s">
        <v>1992</v>
      </c>
      <c r="Q85" s="23" t="s">
        <v>1605</v>
      </c>
      <c r="R85" s="24"/>
      <c r="S85" s="23" t="s">
        <v>1603</v>
      </c>
      <c r="T85" s="23" t="s">
        <v>1606</v>
      </c>
      <c r="U85" s="23">
        <v>2</v>
      </c>
      <c r="V85" s="23" t="s">
        <v>1603</v>
      </c>
      <c r="W85" s="23" t="s">
        <v>1603</v>
      </c>
      <c r="X85" s="23" t="s">
        <v>1993</v>
      </c>
      <c r="Y85" s="23" t="s">
        <v>1616</v>
      </c>
      <c r="Z85" s="23" t="s">
        <v>1616</v>
      </c>
      <c r="AA85" s="23" t="s">
        <v>1608</v>
      </c>
      <c r="AB85" s="23" t="s">
        <v>1603</v>
      </c>
      <c r="AC85" s="23" t="s">
        <v>1609</v>
      </c>
      <c r="AD85" s="24"/>
      <c r="AE85" s="24"/>
      <c r="AF85" s="23" t="s">
        <v>1618</v>
      </c>
      <c r="AG85" s="23" t="s">
        <v>1606</v>
      </c>
      <c r="AH85" s="23" t="s">
        <v>1606</v>
      </c>
      <c r="AI85" s="23" t="s">
        <v>1603</v>
      </c>
      <c r="AJ85" s="23" t="s">
        <v>1603</v>
      </c>
      <c r="AK85" s="98" t="s">
        <v>1613</v>
      </c>
      <c r="AL85" s="24"/>
      <c r="AM85" s="23" t="s">
        <v>1603</v>
      </c>
      <c r="AN85" s="23" t="s">
        <v>1603</v>
      </c>
      <c r="AO85" s="24"/>
      <c r="AP85" s="24"/>
      <c r="AQ85" s="23" t="s">
        <v>1992</v>
      </c>
      <c r="AR85" s="24"/>
      <c r="AS85" s="98" t="s">
        <v>1613</v>
      </c>
      <c r="AT85" s="23" t="s">
        <v>1606</v>
      </c>
      <c r="AU85" s="24"/>
      <c r="AV85" s="24"/>
      <c r="AW85" s="23" t="s">
        <v>1601</v>
      </c>
      <c r="AX85" s="23" t="s">
        <v>1606</v>
      </c>
    </row>
    <row r="86" spans="1:50" s="21" customFormat="1" ht="15" x14ac:dyDescent="0.25">
      <c r="A86" s="25">
        <v>43492.542186828709</v>
      </c>
      <c r="B86" s="26" t="s">
        <v>1927</v>
      </c>
      <c r="C86" s="26" t="s">
        <v>1621</v>
      </c>
      <c r="D86" s="26" t="s">
        <v>1618</v>
      </c>
      <c r="E86" s="26" t="s">
        <v>1603</v>
      </c>
      <c r="F86" s="27"/>
      <c r="G86" s="26" t="s">
        <v>1603</v>
      </c>
      <c r="H86" s="26" t="s">
        <v>1599</v>
      </c>
      <c r="I86" s="27"/>
      <c r="J86" s="27"/>
      <c r="K86" s="26" t="s">
        <v>1600</v>
      </c>
      <c r="L86" s="26">
        <v>1</v>
      </c>
      <c r="M86" s="26" t="s">
        <v>1601</v>
      </c>
      <c r="N86" s="26" t="s">
        <v>1994</v>
      </c>
      <c r="O86" s="26" t="s">
        <v>1606</v>
      </c>
      <c r="P86" s="26" t="s">
        <v>1995</v>
      </c>
      <c r="Q86" s="26" t="s">
        <v>1810</v>
      </c>
      <c r="R86" s="26" t="s">
        <v>1996</v>
      </c>
      <c r="S86" s="26" t="s">
        <v>1603</v>
      </c>
      <c r="T86" s="26" t="s">
        <v>1603</v>
      </c>
      <c r="U86" s="26">
        <v>4</v>
      </c>
      <c r="V86" s="26" t="s">
        <v>1606</v>
      </c>
      <c r="W86" s="26" t="s">
        <v>1606</v>
      </c>
      <c r="X86" s="27"/>
      <c r="Y86" s="26" t="s">
        <v>1616</v>
      </c>
      <c r="Z86" s="26" t="s">
        <v>1607</v>
      </c>
      <c r="AA86" s="26" t="s">
        <v>1608</v>
      </c>
      <c r="AB86" s="26" t="s">
        <v>1606</v>
      </c>
      <c r="AC86" s="26" t="s">
        <v>1617</v>
      </c>
      <c r="AD86" s="27"/>
      <c r="AE86" s="27"/>
      <c r="AF86" s="26" t="s">
        <v>1597</v>
      </c>
      <c r="AG86" s="26" t="s">
        <v>1606</v>
      </c>
      <c r="AH86" s="26" t="s">
        <v>1603</v>
      </c>
      <c r="AI86" s="26" t="s">
        <v>1603</v>
      </c>
      <c r="AJ86" s="26" t="s">
        <v>1598</v>
      </c>
      <c r="AK86" s="99" t="s">
        <v>1613</v>
      </c>
      <c r="AL86" s="26" t="s">
        <v>1997</v>
      </c>
      <c r="AM86" s="26" t="s">
        <v>1603</v>
      </c>
      <c r="AN86" s="26" t="s">
        <v>1603</v>
      </c>
      <c r="AO86" s="26" t="s">
        <v>1998</v>
      </c>
      <c r="AP86" s="26" t="s">
        <v>1999</v>
      </c>
      <c r="AQ86" s="26" t="s">
        <v>2000</v>
      </c>
      <c r="AR86" s="26" t="s">
        <v>2001</v>
      </c>
      <c r="AS86" s="99" t="s">
        <v>1613</v>
      </c>
      <c r="AT86" s="26" t="s">
        <v>1606</v>
      </c>
      <c r="AU86" s="27"/>
      <c r="AV86" s="27"/>
      <c r="AW86" s="26" t="s">
        <v>1601</v>
      </c>
      <c r="AX86" s="26" t="s">
        <v>1606</v>
      </c>
    </row>
    <row r="87" spans="1:50" s="21" customFormat="1" ht="15" x14ac:dyDescent="0.25">
      <c r="A87" s="22">
        <v>43492.678002002314</v>
      </c>
      <c r="B87" s="23" t="s">
        <v>1927</v>
      </c>
      <c r="C87" s="23" t="s">
        <v>1596</v>
      </c>
      <c r="D87" s="23" t="s">
        <v>1618</v>
      </c>
      <c r="E87" s="23" t="s">
        <v>1603</v>
      </c>
      <c r="F87" s="24"/>
      <c r="G87" s="23" t="s">
        <v>1603</v>
      </c>
      <c r="H87" s="23" t="s">
        <v>1599</v>
      </c>
      <c r="I87" s="24"/>
      <c r="J87" s="24"/>
      <c r="K87" s="23" t="s">
        <v>1600</v>
      </c>
      <c r="L87" s="23">
        <v>4</v>
      </c>
      <c r="M87" s="23" t="s">
        <v>1628</v>
      </c>
      <c r="N87" s="23" t="s">
        <v>2002</v>
      </c>
      <c r="O87" s="23" t="s">
        <v>1603</v>
      </c>
      <c r="P87" s="23" t="s">
        <v>2003</v>
      </c>
      <c r="Q87" s="23" t="s">
        <v>1810</v>
      </c>
      <c r="R87" s="23" t="s">
        <v>2004</v>
      </c>
      <c r="S87" s="23" t="s">
        <v>1603</v>
      </c>
      <c r="T87" s="23" t="s">
        <v>1603</v>
      </c>
      <c r="U87" s="23">
        <v>4</v>
      </c>
      <c r="V87" s="23" t="s">
        <v>1603</v>
      </c>
      <c r="W87" s="23" t="s">
        <v>1606</v>
      </c>
      <c r="X87" s="24"/>
      <c r="Y87" s="23" t="s">
        <v>1616</v>
      </c>
      <c r="Z87" s="23" t="s">
        <v>1616</v>
      </c>
      <c r="AA87" s="23" t="s">
        <v>1643</v>
      </c>
      <c r="AB87" s="23" t="s">
        <v>1606</v>
      </c>
      <c r="AC87" s="23" t="s">
        <v>1617</v>
      </c>
      <c r="AD87" s="24"/>
      <c r="AE87" s="23" t="s">
        <v>2004</v>
      </c>
      <c r="AF87" s="23" t="s">
        <v>1618</v>
      </c>
      <c r="AG87" s="23" t="s">
        <v>1598</v>
      </c>
      <c r="AH87" s="23" t="s">
        <v>1598</v>
      </c>
      <c r="AI87" s="23" t="s">
        <v>1598</v>
      </c>
      <c r="AJ87" s="23" t="s">
        <v>1598</v>
      </c>
      <c r="AK87" s="98" t="s">
        <v>1620</v>
      </c>
      <c r="AL87" s="23" t="s">
        <v>2005</v>
      </c>
      <c r="AM87" s="23" t="s">
        <v>1603</v>
      </c>
      <c r="AN87" s="23" t="s">
        <v>1603</v>
      </c>
      <c r="AO87" s="24"/>
      <c r="AP87" s="23" t="s">
        <v>2006</v>
      </c>
      <c r="AQ87" s="23" t="s">
        <v>2007</v>
      </c>
      <c r="AR87" s="23" t="s">
        <v>2008</v>
      </c>
      <c r="AS87" s="98" t="s">
        <v>1613</v>
      </c>
      <c r="AT87" s="23" t="s">
        <v>1606</v>
      </c>
      <c r="AU87" s="24"/>
      <c r="AV87" s="24"/>
      <c r="AW87" s="23" t="s">
        <v>1601</v>
      </c>
      <c r="AX87" s="23" t="s">
        <v>1603</v>
      </c>
    </row>
    <row r="88" spans="1:50" s="21" customFormat="1" ht="15" x14ac:dyDescent="0.25">
      <c r="A88" s="25">
        <v>43493.318047349538</v>
      </c>
      <c r="B88" s="26" t="s">
        <v>1927</v>
      </c>
      <c r="C88" s="26" t="s">
        <v>1621</v>
      </c>
      <c r="D88" s="26" t="s">
        <v>1597</v>
      </c>
      <c r="E88" s="26" t="s">
        <v>1606</v>
      </c>
      <c r="F88" s="26" t="s">
        <v>2009</v>
      </c>
      <c r="G88" s="26" t="s">
        <v>1598</v>
      </c>
      <c r="H88" s="26" t="s">
        <v>1599</v>
      </c>
      <c r="I88" s="27"/>
      <c r="J88" s="27"/>
      <c r="K88" s="26" t="s">
        <v>1623</v>
      </c>
      <c r="L88" s="26">
        <v>1</v>
      </c>
      <c r="M88" s="26" t="s">
        <v>1670</v>
      </c>
      <c r="N88" s="26" t="s">
        <v>2010</v>
      </c>
      <c r="O88" s="26" t="s">
        <v>1603</v>
      </c>
      <c r="P88" s="26" t="s">
        <v>2011</v>
      </c>
      <c r="Q88" s="26" t="s">
        <v>1605</v>
      </c>
      <c r="R88" s="27"/>
      <c r="S88" s="26" t="s">
        <v>1606</v>
      </c>
      <c r="T88" s="26" t="s">
        <v>1606</v>
      </c>
      <c r="U88" s="26">
        <v>1</v>
      </c>
      <c r="V88" s="26" t="s">
        <v>1606</v>
      </c>
      <c r="W88" s="26" t="s">
        <v>1606</v>
      </c>
      <c r="X88" s="26" t="s">
        <v>2012</v>
      </c>
      <c r="Y88" s="26" t="s">
        <v>1607</v>
      </c>
      <c r="Z88" s="26" t="s">
        <v>1607</v>
      </c>
      <c r="AA88" s="26" t="s">
        <v>1608</v>
      </c>
      <c r="AB88" s="26" t="s">
        <v>1606</v>
      </c>
      <c r="AC88" s="26" t="s">
        <v>2013</v>
      </c>
      <c r="AD88" s="26" t="s">
        <v>2014</v>
      </c>
      <c r="AE88" s="26" t="s">
        <v>2015</v>
      </c>
      <c r="AF88" s="26" t="s">
        <v>1597</v>
      </c>
      <c r="AG88" s="26" t="s">
        <v>1603</v>
      </c>
      <c r="AH88" s="26" t="s">
        <v>1606</v>
      </c>
      <c r="AI88" s="26" t="s">
        <v>1606</v>
      </c>
      <c r="AJ88" s="26" t="s">
        <v>1606</v>
      </c>
      <c r="AK88" s="99" t="s">
        <v>1610</v>
      </c>
      <c r="AL88" s="26" t="s">
        <v>1850</v>
      </c>
      <c r="AM88" s="26" t="s">
        <v>1606</v>
      </c>
      <c r="AN88" s="26" t="s">
        <v>1606</v>
      </c>
      <c r="AO88" s="26" t="s">
        <v>2016</v>
      </c>
      <c r="AP88" s="27"/>
      <c r="AQ88" s="26" t="s">
        <v>2017</v>
      </c>
      <c r="AR88" s="26" t="s">
        <v>1850</v>
      </c>
      <c r="AS88" s="99" t="s">
        <v>1610</v>
      </c>
      <c r="AT88" s="26" t="s">
        <v>1603</v>
      </c>
      <c r="AU88" s="27"/>
      <c r="AV88" s="27"/>
      <c r="AW88" s="26" t="s">
        <v>1650</v>
      </c>
      <c r="AX88" s="26" t="s">
        <v>1606</v>
      </c>
    </row>
    <row r="89" spans="1:50" s="21" customFormat="1" ht="15" x14ac:dyDescent="0.25">
      <c r="A89" s="22">
        <v>43493.322086018517</v>
      </c>
      <c r="B89" s="23" t="s">
        <v>1927</v>
      </c>
      <c r="C89" s="23" t="s">
        <v>1596</v>
      </c>
      <c r="D89" s="23" t="s">
        <v>1597</v>
      </c>
      <c r="E89" s="23" t="s">
        <v>1606</v>
      </c>
      <c r="F89" s="23" t="s">
        <v>2018</v>
      </c>
      <c r="G89" s="23" t="s">
        <v>1598</v>
      </c>
      <c r="H89" s="23" t="s">
        <v>1599</v>
      </c>
      <c r="I89" s="24"/>
      <c r="J89" s="24"/>
      <c r="K89" s="23" t="s">
        <v>1600</v>
      </c>
      <c r="L89" s="23">
        <v>1</v>
      </c>
      <c r="M89" s="23" t="s">
        <v>1670</v>
      </c>
      <c r="N89" s="23" t="s">
        <v>2019</v>
      </c>
      <c r="O89" s="23" t="s">
        <v>1606</v>
      </c>
      <c r="P89" s="23" t="s">
        <v>2020</v>
      </c>
      <c r="Q89" s="23" t="s">
        <v>1605</v>
      </c>
      <c r="R89" s="24"/>
      <c r="S89" s="23" t="s">
        <v>1606</v>
      </c>
      <c r="T89" s="23" t="s">
        <v>1606</v>
      </c>
      <c r="U89" s="23">
        <v>1</v>
      </c>
      <c r="V89" s="23" t="s">
        <v>1606</v>
      </c>
      <c r="W89" s="23" t="s">
        <v>1606</v>
      </c>
      <c r="X89" s="24"/>
      <c r="Y89" s="23" t="s">
        <v>1607</v>
      </c>
      <c r="Z89" s="23" t="s">
        <v>1607</v>
      </c>
      <c r="AA89" s="23" t="s">
        <v>1608</v>
      </c>
      <c r="AB89" s="23" t="s">
        <v>1606</v>
      </c>
      <c r="AC89" s="23" t="s">
        <v>2013</v>
      </c>
      <c r="AD89" s="23" t="s">
        <v>2021</v>
      </c>
      <c r="AE89" s="24"/>
      <c r="AF89" s="23" t="s">
        <v>1597</v>
      </c>
      <c r="AG89" s="23" t="s">
        <v>1603</v>
      </c>
      <c r="AH89" s="23" t="s">
        <v>1606</v>
      </c>
      <c r="AI89" s="23" t="s">
        <v>1606</v>
      </c>
      <c r="AJ89" s="23" t="s">
        <v>1606</v>
      </c>
      <c r="AK89" s="98" t="s">
        <v>1610</v>
      </c>
      <c r="AL89" s="24"/>
      <c r="AM89" s="23" t="s">
        <v>1606</v>
      </c>
      <c r="AN89" s="23" t="s">
        <v>1606</v>
      </c>
      <c r="AO89" s="23" t="s">
        <v>2022</v>
      </c>
      <c r="AP89" s="24"/>
      <c r="AQ89" s="23" t="s">
        <v>2023</v>
      </c>
      <c r="AR89" s="24"/>
      <c r="AS89" s="98" t="s">
        <v>1610</v>
      </c>
      <c r="AT89" s="23" t="s">
        <v>1603</v>
      </c>
      <c r="AU89" s="24"/>
      <c r="AV89" s="24"/>
      <c r="AW89" s="23" t="s">
        <v>1650</v>
      </c>
      <c r="AX89" s="23" t="s">
        <v>1606</v>
      </c>
    </row>
    <row r="90" spans="1:50" s="21" customFormat="1" ht="15" x14ac:dyDescent="0.25">
      <c r="A90" s="25">
        <v>43493.366066770832</v>
      </c>
      <c r="B90" s="26" t="s">
        <v>1927</v>
      </c>
      <c r="C90" s="26" t="s">
        <v>1596</v>
      </c>
      <c r="D90" s="26" t="s">
        <v>1597</v>
      </c>
      <c r="E90" s="26" t="s">
        <v>1598</v>
      </c>
      <c r="F90" s="27"/>
      <c r="G90" s="26" t="s">
        <v>1598</v>
      </c>
      <c r="H90" s="26" t="s">
        <v>1599</v>
      </c>
      <c r="I90" s="27"/>
      <c r="J90" s="26" t="s">
        <v>2024</v>
      </c>
      <c r="K90" s="26" t="s">
        <v>1623</v>
      </c>
      <c r="L90" s="26">
        <v>1</v>
      </c>
      <c r="M90" s="26" t="s">
        <v>1628</v>
      </c>
      <c r="N90" s="26" t="s">
        <v>2025</v>
      </c>
      <c r="O90" s="26" t="s">
        <v>1603</v>
      </c>
      <c r="P90" s="26" t="s">
        <v>1606</v>
      </c>
      <c r="Q90" s="26" t="s">
        <v>1673</v>
      </c>
      <c r="R90" s="27"/>
      <c r="S90" s="26" t="s">
        <v>1606</v>
      </c>
      <c r="T90" s="26" t="s">
        <v>1606</v>
      </c>
      <c r="U90" s="26">
        <v>1</v>
      </c>
      <c r="V90" s="26" t="s">
        <v>1603</v>
      </c>
      <c r="W90" s="26" t="s">
        <v>1606</v>
      </c>
      <c r="X90" s="27"/>
      <c r="Y90" s="26" t="s">
        <v>1616</v>
      </c>
      <c r="Z90" s="26" t="s">
        <v>1642</v>
      </c>
      <c r="AA90" s="26" t="s">
        <v>1608</v>
      </c>
      <c r="AB90" s="26" t="s">
        <v>1606</v>
      </c>
      <c r="AC90" s="26" t="s">
        <v>2013</v>
      </c>
      <c r="AD90" s="27"/>
      <c r="AE90" s="27"/>
      <c r="AF90" s="26" t="s">
        <v>1597</v>
      </c>
      <c r="AG90" s="26" t="s">
        <v>1603</v>
      </c>
      <c r="AH90" s="26" t="s">
        <v>1598</v>
      </c>
      <c r="AI90" s="26" t="s">
        <v>1598</v>
      </c>
      <c r="AJ90" s="26" t="s">
        <v>1598</v>
      </c>
      <c r="AK90" s="99" t="s">
        <v>1613</v>
      </c>
      <c r="AL90" s="27"/>
      <c r="AM90" s="26" t="s">
        <v>1606</v>
      </c>
      <c r="AN90" s="26" t="s">
        <v>1606</v>
      </c>
      <c r="AO90" s="27"/>
      <c r="AP90" s="27"/>
      <c r="AQ90" s="26" t="s">
        <v>2026</v>
      </c>
      <c r="AR90" s="27"/>
      <c r="AS90" s="99" t="s">
        <v>1610</v>
      </c>
      <c r="AT90" s="26" t="s">
        <v>1606</v>
      </c>
      <c r="AU90" s="27"/>
      <c r="AV90" s="27"/>
      <c r="AW90" s="26" t="s">
        <v>1650</v>
      </c>
      <c r="AX90" s="26" t="s">
        <v>1606</v>
      </c>
    </row>
    <row r="91" spans="1:50" s="21" customFormat="1" ht="15" x14ac:dyDescent="0.25">
      <c r="A91" s="22">
        <v>43493.707705057866</v>
      </c>
      <c r="B91" s="23" t="s">
        <v>1927</v>
      </c>
      <c r="C91" s="23" t="s">
        <v>1596</v>
      </c>
      <c r="D91" s="23" t="s">
        <v>1597</v>
      </c>
      <c r="E91" s="23" t="s">
        <v>1598</v>
      </c>
      <c r="F91" s="24"/>
      <c r="G91" s="23" t="s">
        <v>1598</v>
      </c>
      <c r="H91" s="23" t="s">
        <v>1599</v>
      </c>
      <c r="I91" s="24"/>
      <c r="J91" s="24"/>
      <c r="K91" s="23" t="s">
        <v>1600</v>
      </c>
      <c r="L91" s="23">
        <v>2</v>
      </c>
      <c r="M91" s="23" t="s">
        <v>1601</v>
      </c>
      <c r="N91" s="23" t="s">
        <v>2027</v>
      </c>
      <c r="O91" s="23" t="s">
        <v>1603</v>
      </c>
      <c r="P91" s="23" t="s">
        <v>1606</v>
      </c>
      <c r="Q91" s="23" t="s">
        <v>1605</v>
      </c>
      <c r="R91" s="24"/>
      <c r="S91" s="23" t="s">
        <v>1603</v>
      </c>
      <c r="T91" s="23" t="s">
        <v>1606</v>
      </c>
      <c r="U91" s="23">
        <v>2</v>
      </c>
      <c r="V91" s="23" t="s">
        <v>1606</v>
      </c>
      <c r="W91" s="23" t="s">
        <v>1606</v>
      </c>
      <c r="X91" s="24"/>
      <c r="Y91" s="23" t="s">
        <v>1616</v>
      </c>
      <c r="Z91" s="23" t="s">
        <v>1616</v>
      </c>
      <c r="AA91" s="23" t="s">
        <v>1608</v>
      </c>
      <c r="AB91" s="23" t="s">
        <v>1606</v>
      </c>
      <c r="AC91" s="23" t="s">
        <v>1609</v>
      </c>
      <c r="AD91" s="24"/>
      <c r="AE91" s="23" t="s">
        <v>2028</v>
      </c>
      <c r="AF91" s="23" t="s">
        <v>1597</v>
      </c>
      <c r="AG91" s="23" t="s">
        <v>1603</v>
      </c>
      <c r="AH91" s="23" t="s">
        <v>1606</v>
      </c>
      <c r="AI91" s="23" t="s">
        <v>1606</v>
      </c>
      <c r="AJ91" s="23" t="s">
        <v>1606</v>
      </c>
      <c r="AK91" s="98" t="s">
        <v>1610</v>
      </c>
      <c r="AL91" s="24"/>
      <c r="AM91" s="23" t="s">
        <v>1606</v>
      </c>
      <c r="AN91" s="23" t="s">
        <v>1606</v>
      </c>
      <c r="AO91" s="23" t="s">
        <v>2029</v>
      </c>
      <c r="AP91" s="24"/>
      <c r="AQ91" s="23" t="s">
        <v>2030</v>
      </c>
      <c r="AR91" s="24"/>
      <c r="AS91" s="98" t="s">
        <v>1613</v>
      </c>
      <c r="AT91" s="23" t="s">
        <v>1606</v>
      </c>
      <c r="AU91" s="24"/>
      <c r="AV91" s="24"/>
      <c r="AW91" s="23" t="s">
        <v>1650</v>
      </c>
      <c r="AX91" s="23" t="s">
        <v>1606</v>
      </c>
    </row>
    <row r="92" spans="1:50" s="21" customFormat="1" ht="15" x14ac:dyDescent="0.25">
      <c r="A92" s="25">
        <v>43493.7167362037</v>
      </c>
      <c r="B92" s="26" t="s">
        <v>1927</v>
      </c>
      <c r="C92" s="26" t="s">
        <v>1596</v>
      </c>
      <c r="D92" s="26" t="s">
        <v>1618</v>
      </c>
      <c r="E92" s="26" t="s">
        <v>1603</v>
      </c>
      <c r="F92" s="27"/>
      <c r="G92" s="26" t="s">
        <v>1598</v>
      </c>
      <c r="H92" s="26" t="s">
        <v>1599</v>
      </c>
      <c r="I92" s="27"/>
      <c r="J92" s="27"/>
      <c r="K92" s="26" t="s">
        <v>1623</v>
      </c>
      <c r="L92" s="26">
        <v>3</v>
      </c>
      <c r="M92" s="26" t="s">
        <v>1601</v>
      </c>
      <c r="N92" s="26" t="s">
        <v>2031</v>
      </c>
      <c r="O92" s="26" t="s">
        <v>1603</v>
      </c>
      <c r="P92" s="26" t="s">
        <v>2032</v>
      </c>
      <c r="Q92" s="26" t="s">
        <v>1605</v>
      </c>
      <c r="R92" s="27"/>
      <c r="S92" s="26" t="s">
        <v>1606</v>
      </c>
      <c r="T92" s="26" t="s">
        <v>1606</v>
      </c>
      <c r="U92" s="26">
        <v>2</v>
      </c>
      <c r="V92" s="26" t="s">
        <v>1603</v>
      </c>
      <c r="W92" s="26" t="s">
        <v>1606</v>
      </c>
      <c r="X92" s="27"/>
      <c r="Y92" s="26" t="s">
        <v>1616</v>
      </c>
      <c r="Z92" s="26" t="s">
        <v>1607</v>
      </c>
      <c r="AA92" s="26" t="s">
        <v>1608</v>
      </c>
      <c r="AB92" s="26" t="s">
        <v>1606</v>
      </c>
      <c r="AC92" s="26" t="s">
        <v>1609</v>
      </c>
      <c r="AD92" s="27"/>
      <c r="AE92" s="27"/>
      <c r="AF92" s="26" t="s">
        <v>1618</v>
      </c>
      <c r="AG92" s="26" t="s">
        <v>1606</v>
      </c>
      <c r="AH92" s="26" t="s">
        <v>1603</v>
      </c>
      <c r="AI92" s="26" t="s">
        <v>1603</v>
      </c>
      <c r="AJ92" s="26" t="s">
        <v>1606</v>
      </c>
      <c r="AK92" s="99" t="s">
        <v>1613</v>
      </c>
      <c r="AL92" s="27"/>
      <c r="AM92" s="26" t="s">
        <v>1606</v>
      </c>
      <c r="AN92" s="26" t="s">
        <v>1603</v>
      </c>
      <c r="AO92" s="27"/>
      <c r="AP92" s="27"/>
      <c r="AQ92" s="26" t="s">
        <v>1676</v>
      </c>
      <c r="AR92" s="27"/>
      <c r="AS92" s="99" t="s">
        <v>1613</v>
      </c>
      <c r="AT92" s="26" t="s">
        <v>1606</v>
      </c>
      <c r="AU92" s="27"/>
      <c r="AV92" s="27"/>
      <c r="AW92" s="26" t="s">
        <v>1601</v>
      </c>
      <c r="AX92" s="26" t="s">
        <v>1606</v>
      </c>
    </row>
    <row r="93" spans="1:50" s="21" customFormat="1" ht="15" x14ac:dyDescent="0.25">
      <c r="A93" s="22">
        <v>43493.780458182868</v>
      </c>
      <c r="B93" s="23" t="s">
        <v>1927</v>
      </c>
      <c r="C93" s="23" t="s">
        <v>1621</v>
      </c>
      <c r="D93" s="23" t="s">
        <v>1597</v>
      </c>
      <c r="E93" s="23" t="s">
        <v>1603</v>
      </c>
      <c r="F93" s="24"/>
      <c r="G93" s="23" t="s">
        <v>1606</v>
      </c>
      <c r="H93" s="23" t="s">
        <v>1599</v>
      </c>
      <c r="I93" s="24"/>
      <c r="J93" s="24"/>
      <c r="K93" s="23" t="s">
        <v>1600</v>
      </c>
      <c r="L93" s="23">
        <v>1</v>
      </c>
      <c r="M93" s="23" t="s">
        <v>1670</v>
      </c>
      <c r="N93" s="23" t="s">
        <v>2033</v>
      </c>
      <c r="O93" s="23" t="s">
        <v>1603</v>
      </c>
      <c r="P93" s="23" t="s">
        <v>1606</v>
      </c>
      <c r="Q93" s="23" t="s">
        <v>1605</v>
      </c>
      <c r="R93" s="24"/>
      <c r="S93" s="23" t="s">
        <v>1603</v>
      </c>
      <c r="T93" s="23" t="s">
        <v>1606</v>
      </c>
      <c r="U93" s="23">
        <v>3</v>
      </c>
      <c r="V93" s="23" t="s">
        <v>1606</v>
      </c>
      <c r="W93" s="23" t="s">
        <v>1606</v>
      </c>
      <c r="X93" s="24"/>
      <c r="Y93" s="23" t="s">
        <v>1607</v>
      </c>
      <c r="Z93" s="23" t="s">
        <v>1616</v>
      </c>
      <c r="AA93" s="23" t="s">
        <v>1608</v>
      </c>
      <c r="AB93" s="23" t="s">
        <v>1606</v>
      </c>
      <c r="AC93" s="23" t="s">
        <v>1718</v>
      </c>
      <c r="AD93" s="23" t="s">
        <v>2034</v>
      </c>
      <c r="AE93" s="24"/>
      <c r="AF93" s="23" t="s">
        <v>1597</v>
      </c>
      <c r="AG93" s="23" t="s">
        <v>1606</v>
      </c>
      <c r="AH93" s="23" t="s">
        <v>1606</v>
      </c>
      <c r="AI93" s="23" t="s">
        <v>1606</v>
      </c>
      <c r="AJ93" s="23" t="s">
        <v>1606</v>
      </c>
      <c r="AK93" s="98" t="s">
        <v>1613</v>
      </c>
      <c r="AL93" s="24"/>
      <c r="AM93" s="23" t="s">
        <v>1606</v>
      </c>
      <c r="AN93" s="23" t="s">
        <v>1606</v>
      </c>
      <c r="AO93" s="24"/>
      <c r="AP93" s="24"/>
      <c r="AQ93" s="23" t="s">
        <v>2035</v>
      </c>
      <c r="AR93" s="24"/>
      <c r="AS93" s="98" t="s">
        <v>1613</v>
      </c>
      <c r="AT93" s="23" t="s">
        <v>1606</v>
      </c>
      <c r="AU93" s="24"/>
      <c r="AV93" s="24"/>
      <c r="AW93" s="23" t="s">
        <v>1650</v>
      </c>
      <c r="AX93" s="23" t="s">
        <v>1606</v>
      </c>
    </row>
    <row r="94" spans="1:50" s="21" customFormat="1" ht="15" x14ac:dyDescent="0.25">
      <c r="A94" s="25">
        <v>43493.804738472223</v>
      </c>
      <c r="B94" s="26" t="s">
        <v>1927</v>
      </c>
      <c r="C94" s="26" t="s">
        <v>1596</v>
      </c>
      <c r="D94" s="26" t="s">
        <v>1597</v>
      </c>
      <c r="E94" s="26" t="s">
        <v>1598</v>
      </c>
      <c r="F94" s="27"/>
      <c r="G94" s="26" t="s">
        <v>1598</v>
      </c>
      <c r="H94" s="26" t="s">
        <v>1770</v>
      </c>
      <c r="I94" s="27"/>
      <c r="J94" s="27"/>
      <c r="K94" s="26" t="s">
        <v>1600</v>
      </c>
      <c r="L94" s="26">
        <v>2</v>
      </c>
      <c r="M94" s="26" t="s">
        <v>1670</v>
      </c>
      <c r="N94" s="26" t="s">
        <v>1644</v>
      </c>
      <c r="O94" s="26" t="s">
        <v>1603</v>
      </c>
      <c r="P94" s="26" t="s">
        <v>1606</v>
      </c>
      <c r="Q94" s="26" t="s">
        <v>1605</v>
      </c>
      <c r="R94" s="27"/>
      <c r="S94" s="26" t="s">
        <v>1603</v>
      </c>
      <c r="T94" s="26" t="s">
        <v>1606</v>
      </c>
      <c r="U94" s="26">
        <v>3</v>
      </c>
      <c r="V94" s="26" t="s">
        <v>1606</v>
      </c>
      <c r="W94" s="26" t="s">
        <v>1606</v>
      </c>
      <c r="X94" s="27"/>
      <c r="Y94" s="26" t="s">
        <v>1616</v>
      </c>
      <c r="Z94" s="26" t="s">
        <v>1616</v>
      </c>
      <c r="AA94" s="26" t="s">
        <v>1608</v>
      </c>
      <c r="AB94" s="26" t="s">
        <v>1606</v>
      </c>
      <c r="AC94" s="26" t="s">
        <v>1617</v>
      </c>
      <c r="AD94" s="27"/>
      <c r="AE94" s="27"/>
      <c r="AF94" s="26" t="s">
        <v>1618</v>
      </c>
      <c r="AG94" s="26" t="s">
        <v>1606</v>
      </c>
      <c r="AH94" s="26" t="s">
        <v>1606</v>
      </c>
      <c r="AI94" s="26" t="s">
        <v>1598</v>
      </c>
      <c r="AJ94" s="26" t="s">
        <v>1606</v>
      </c>
      <c r="AK94" s="99" t="s">
        <v>1610</v>
      </c>
      <c r="AL94" s="27"/>
      <c r="AM94" s="26" t="s">
        <v>1598</v>
      </c>
      <c r="AN94" s="26" t="s">
        <v>1606</v>
      </c>
      <c r="AO94" s="27"/>
      <c r="AP94" s="27"/>
      <c r="AQ94" s="26" t="s">
        <v>2036</v>
      </c>
      <c r="AR94" s="27"/>
      <c r="AS94" s="99" t="s">
        <v>1610</v>
      </c>
      <c r="AT94" s="26" t="s">
        <v>1606</v>
      </c>
      <c r="AU94" s="27"/>
      <c r="AV94" s="27"/>
      <c r="AW94" s="26" t="s">
        <v>1601</v>
      </c>
      <c r="AX94" s="26" t="s">
        <v>1606</v>
      </c>
    </row>
    <row r="95" spans="1:50" s="21" customFormat="1" ht="15" x14ac:dyDescent="0.25">
      <c r="A95" s="22">
        <v>43494.712332164352</v>
      </c>
      <c r="B95" s="23" t="s">
        <v>1927</v>
      </c>
      <c r="C95" s="23" t="s">
        <v>1596</v>
      </c>
      <c r="D95" s="23" t="s">
        <v>1618</v>
      </c>
      <c r="E95" s="23" t="s">
        <v>1603</v>
      </c>
      <c r="F95" s="24"/>
      <c r="G95" s="23" t="s">
        <v>1598</v>
      </c>
      <c r="H95" s="23" t="s">
        <v>1599</v>
      </c>
      <c r="I95" s="24"/>
      <c r="J95" s="24"/>
      <c r="K95" s="23" t="s">
        <v>1600</v>
      </c>
      <c r="L95" s="23">
        <v>2</v>
      </c>
      <c r="M95" s="23" t="s">
        <v>1628</v>
      </c>
      <c r="N95" s="23" t="s">
        <v>2037</v>
      </c>
      <c r="O95" s="23" t="s">
        <v>1603</v>
      </c>
      <c r="P95" s="23" t="s">
        <v>2038</v>
      </c>
      <c r="Q95" s="23" t="s">
        <v>1810</v>
      </c>
      <c r="R95" s="24"/>
      <c r="S95" s="23" t="s">
        <v>1603</v>
      </c>
      <c r="T95" s="23" t="s">
        <v>1603</v>
      </c>
      <c r="U95" s="23">
        <v>5</v>
      </c>
      <c r="V95" s="23" t="s">
        <v>1606</v>
      </c>
      <c r="W95" s="23" t="s">
        <v>1606</v>
      </c>
      <c r="X95" s="24"/>
      <c r="Y95" s="23" t="s">
        <v>1607</v>
      </c>
      <c r="Z95" s="23" t="s">
        <v>1616</v>
      </c>
      <c r="AA95" s="23" t="s">
        <v>1608</v>
      </c>
      <c r="AB95" s="23" t="s">
        <v>1606</v>
      </c>
      <c r="AC95" s="23" t="s">
        <v>1609</v>
      </c>
      <c r="AD95" s="24"/>
      <c r="AE95" s="24"/>
      <c r="AF95" s="23" t="s">
        <v>1597</v>
      </c>
      <c r="AG95" s="23" t="s">
        <v>1598</v>
      </c>
      <c r="AH95" s="23" t="s">
        <v>1598</v>
      </c>
      <c r="AI95" s="23" t="s">
        <v>1606</v>
      </c>
      <c r="AJ95" s="23" t="s">
        <v>1606</v>
      </c>
      <c r="AK95" s="98" t="s">
        <v>1613</v>
      </c>
      <c r="AL95" s="24"/>
      <c r="AM95" s="23" t="s">
        <v>1603</v>
      </c>
      <c r="AN95" s="23" t="s">
        <v>1598</v>
      </c>
      <c r="AO95" s="24"/>
      <c r="AP95" s="24"/>
      <c r="AQ95" s="23" t="s">
        <v>2039</v>
      </c>
      <c r="AR95" s="24"/>
      <c r="AS95" s="98" t="s">
        <v>1613</v>
      </c>
      <c r="AT95" s="23" t="s">
        <v>1606</v>
      </c>
      <c r="AU95" s="24"/>
      <c r="AV95" s="24"/>
      <c r="AW95" s="23" t="s">
        <v>1650</v>
      </c>
      <c r="AX95" s="23" t="s">
        <v>1606</v>
      </c>
    </row>
    <row r="96" spans="1:50" s="21" customFormat="1" ht="15" x14ac:dyDescent="0.25">
      <c r="A96" s="25">
        <v>43494.784973136571</v>
      </c>
      <c r="B96" s="26" t="s">
        <v>1927</v>
      </c>
      <c r="C96" s="26" t="s">
        <v>1596</v>
      </c>
      <c r="D96" s="26" t="s">
        <v>1618</v>
      </c>
      <c r="E96" s="26" t="s">
        <v>1598</v>
      </c>
      <c r="F96" s="27"/>
      <c r="G96" s="26" t="s">
        <v>1603</v>
      </c>
      <c r="H96" s="26" t="s">
        <v>1599</v>
      </c>
      <c r="I96" s="27"/>
      <c r="J96" s="26" t="s">
        <v>2040</v>
      </c>
      <c r="K96" s="26" t="s">
        <v>1623</v>
      </c>
      <c r="L96" s="26">
        <v>2</v>
      </c>
      <c r="M96" s="26" t="s">
        <v>1601</v>
      </c>
      <c r="N96" s="26" t="s">
        <v>1634</v>
      </c>
      <c r="O96" s="26" t="s">
        <v>1603</v>
      </c>
      <c r="P96" s="26" t="s">
        <v>2041</v>
      </c>
      <c r="Q96" s="26" t="s">
        <v>1605</v>
      </c>
      <c r="R96" s="27"/>
      <c r="S96" s="26" t="s">
        <v>1603</v>
      </c>
      <c r="T96" s="26" t="s">
        <v>1603</v>
      </c>
      <c r="U96" s="26">
        <v>3</v>
      </c>
      <c r="V96" s="26" t="s">
        <v>1606</v>
      </c>
      <c r="W96" s="26" t="s">
        <v>1606</v>
      </c>
      <c r="X96" s="26" t="s">
        <v>2042</v>
      </c>
      <c r="Y96" s="26" t="s">
        <v>1616</v>
      </c>
      <c r="Z96" s="26" t="s">
        <v>1616</v>
      </c>
      <c r="AA96" s="26" t="s">
        <v>1608</v>
      </c>
      <c r="AB96" s="26" t="s">
        <v>1603</v>
      </c>
      <c r="AC96" s="26" t="s">
        <v>1609</v>
      </c>
      <c r="AD96" s="27"/>
      <c r="AE96" s="27"/>
      <c r="AF96" s="26" t="s">
        <v>1618</v>
      </c>
      <c r="AG96" s="26" t="s">
        <v>1606</v>
      </c>
      <c r="AH96" s="26" t="s">
        <v>1606</v>
      </c>
      <c r="AI96" s="26" t="s">
        <v>1598</v>
      </c>
      <c r="AJ96" s="26" t="s">
        <v>1606</v>
      </c>
      <c r="AK96" s="99" t="s">
        <v>1613</v>
      </c>
      <c r="AL96" s="27"/>
      <c r="AM96" s="26" t="s">
        <v>1598</v>
      </c>
      <c r="AN96" s="26" t="s">
        <v>1603</v>
      </c>
      <c r="AO96" s="27"/>
      <c r="AP96" s="27"/>
      <c r="AQ96" s="26" t="s">
        <v>2043</v>
      </c>
      <c r="AR96" s="27"/>
      <c r="AS96" s="99" t="s">
        <v>1620</v>
      </c>
      <c r="AT96" s="26" t="s">
        <v>1606</v>
      </c>
      <c r="AU96" s="26" t="s">
        <v>2044</v>
      </c>
      <c r="AV96" s="27"/>
      <c r="AW96" s="26" t="s">
        <v>1601</v>
      </c>
      <c r="AX96" s="26" t="s">
        <v>1603</v>
      </c>
    </row>
    <row r="97" spans="1:50" s="21" customFormat="1" ht="15" x14ac:dyDescent="0.25">
      <c r="A97" s="22">
        <v>43495.763935972223</v>
      </c>
      <c r="B97" s="23" t="s">
        <v>1927</v>
      </c>
      <c r="C97" s="23" t="s">
        <v>1596</v>
      </c>
      <c r="D97" s="23" t="s">
        <v>1618</v>
      </c>
      <c r="E97" s="23" t="s">
        <v>1598</v>
      </c>
      <c r="F97" s="24"/>
      <c r="G97" s="23" t="s">
        <v>1598</v>
      </c>
      <c r="H97" s="23" t="s">
        <v>1599</v>
      </c>
      <c r="I97" s="24"/>
      <c r="J97" s="23" t="s">
        <v>2045</v>
      </c>
      <c r="K97" s="23" t="s">
        <v>1600</v>
      </c>
      <c r="L97" s="23">
        <v>3</v>
      </c>
      <c r="M97" s="23" t="s">
        <v>1628</v>
      </c>
      <c r="N97" s="23" t="s">
        <v>2046</v>
      </c>
      <c r="O97" s="23" t="s">
        <v>1603</v>
      </c>
      <c r="P97" s="23" t="s">
        <v>2047</v>
      </c>
      <c r="Q97" s="23" t="s">
        <v>1605</v>
      </c>
      <c r="R97" s="24"/>
      <c r="S97" s="23" t="s">
        <v>1603</v>
      </c>
      <c r="T97" s="23" t="s">
        <v>1606</v>
      </c>
      <c r="U97" s="23">
        <v>3</v>
      </c>
      <c r="V97" s="23" t="s">
        <v>1603</v>
      </c>
      <c r="W97" s="23" t="s">
        <v>1603</v>
      </c>
      <c r="X97" s="23" t="s">
        <v>2048</v>
      </c>
      <c r="Y97" s="23" t="s">
        <v>1616</v>
      </c>
      <c r="Z97" s="23" t="s">
        <v>1616</v>
      </c>
      <c r="AA97" s="23" t="s">
        <v>1608</v>
      </c>
      <c r="AB97" s="23" t="s">
        <v>1603</v>
      </c>
      <c r="AC97" s="23" t="s">
        <v>1609</v>
      </c>
      <c r="AD97" s="24"/>
      <c r="AE97" s="23" t="s">
        <v>2049</v>
      </c>
      <c r="AF97" s="23" t="s">
        <v>1618</v>
      </c>
      <c r="AG97" s="23" t="s">
        <v>1606</v>
      </c>
      <c r="AH97" s="23" t="s">
        <v>1603</v>
      </c>
      <c r="AI97" s="23" t="s">
        <v>1603</v>
      </c>
      <c r="AJ97" s="23" t="s">
        <v>1598</v>
      </c>
      <c r="AK97" s="98" t="s">
        <v>1613</v>
      </c>
      <c r="AL97" s="23" t="s">
        <v>2050</v>
      </c>
      <c r="AM97" s="23" t="s">
        <v>1603</v>
      </c>
      <c r="AN97" s="23" t="s">
        <v>1598</v>
      </c>
      <c r="AO97" s="23" t="s">
        <v>2051</v>
      </c>
      <c r="AP97" s="23" t="s">
        <v>2052</v>
      </c>
      <c r="AQ97" s="23" t="s">
        <v>2053</v>
      </c>
      <c r="AR97" s="23" t="s">
        <v>2054</v>
      </c>
      <c r="AS97" s="98" t="s">
        <v>1613</v>
      </c>
      <c r="AT97" s="23" t="s">
        <v>1606</v>
      </c>
      <c r="AU97" s="24"/>
      <c r="AV97" s="24"/>
      <c r="AW97" s="23" t="s">
        <v>1601</v>
      </c>
      <c r="AX97" s="23" t="s">
        <v>1606</v>
      </c>
    </row>
    <row r="98" spans="1:50" s="21" customFormat="1" ht="15" x14ac:dyDescent="0.25">
      <c r="A98" s="25">
        <v>43496.371122905097</v>
      </c>
      <c r="B98" s="26" t="s">
        <v>1927</v>
      </c>
      <c r="C98" s="26" t="s">
        <v>1596</v>
      </c>
      <c r="D98" s="26" t="s">
        <v>1597</v>
      </c>
      <c r="E98" s="26" t="s">
        <v>1606</v>
      </c>
      <c r="F98" s="26" t="s">
        <v>2055</v>
      </c>
      <c r="G98" s="26" t="s">
        <v>1603</v>
      </c>
      <c r="H98" s="26" t="s">
        <v>1599</v>
      </c>
      <c r="I98" s="27"/>
      <c r="J98" s="26" t="s">
        <v>2056</v>
      </c>
      <c r="K98" s="26" t="s">
        <v>1600</v>
      </c>
      <c r="L98" s="26">
        <v>1</v>
      </c>
      <c r="M98" s="26" t="s">
        <v>1670</v>
      </c>
      <c r="N98" s="26" t="s">
        <v>2057</v>
      </c>
      <c r="O98" s="26" t="s">
        <v>1603</v>
      </c>
      <c r="P98" s="26" t="s">
        <v>2058</v>
      </c>
      <c r="Q98" s="26" t="s">
        <v>1605</v>
      </c>
      <c r="R98" s="27"/>
      <c r="S98" s="26" t="s">
        <v>1603</v>
      </c>
      <c r="T98" s="26" t="s">
        <v>1606</v>
      </c>
      <c r="U98" s="26">
        <v>3</v>
      </c>
      <c r="V98" s="26" t="s">
        <v>1606</v>
      </c>
      <c r="W98" s="26" t="s">
        <v>1606</v>
      </c>
      <c r="X98" s="27"/>
      <c r="Y98" s="26" t="s">
        <v>1607</v>
      </c>
      <c r="Z98" s="26" t="s">
        <v>1607</v>
      </c>
      <c r="AA98" s="26" t="s">
        <v>1608</v>
      </c>
      <c r="AB98" s="26" t="s">
        <v>1598</v>
      </c>
      <c r="AC98" s="26" t="s">
        <v>1609</v>
      </c>
      <c r="AD98" s="27"/>
      <c r="AE98" s="27"/>
      <c r="AF98" s="26" t="s">
        <v>1597</v>
      </c>
      <c r="AG98" s="26" t="s">
        <v>1603</v>
      </c>
      <c r="AH98" s="26" t="s">
        <v>1603</v>
      </c>
      <c r="AI98" s="26" t="s">
        <v>1598</v>
      </c>
      <c r="AJ98" s="26" t="s">
        <v>1598</v>
      </c>
      <c r="AK98" s="99" t="s">
        <v>1610</v>
      </c>
      <c r="AL98" s="27"/>
      <c r="AM98" s="26" t="s">
        <v>1598</v>
      </c>
      <c r="AN98" s="26" t="s">
        <v>1606</v>
      </c>
      <c r="AO98" s="27"/>
      <c r="AP98" s="27"/>
      <c r="AQ98" s="26" t="s">
        <v>2059</v>
      </c>
      <c r="AR98" s="27"/>
      <c r="AS98" s="99" t="s">
        <v>1613</v>
      </c>
      <c r="AT98" s="26" t="s">
        <v>1606</v>
      </c>
      <c r="AU98" s="27"/>
      <c r="AV98" s="27"/>
      <c r="AW98" s="26" t="s">
        <v>1650</v>
      </c>
      <c r="AX98" s="26" t="s">
        <v>1606</v>
      </c>
    </row>
    <row r="99" spans="1:50" s="21" customFormat="1" ht="15" x14ac:dyDescent="0.25">
      <c r="A99" s="22">
        <v>43500.81152545139</v>
      </c>
      <c r="B99" s="23" t="s">
        <v>1927</v>
      </c>
      <c r="C99" s="23" t="s">
        <v>1621</v>
      </c>
      <c r="D99" s="23" t="s">
        <v>1597</v>
      </c>
      <c r="E99" s="23" t="s">
        <v>1598</v>
      </c>
      <c r="F99" s="24"/>
      <c r="G99" s="23" t="s">
        <v>1598</v>
      </c>
      <c r="H99" s="23" t="s">
        <v>1599</v>
      </c>
      <c r="I99" s="24"/>
      <c r="J99" s="24"/>
      <c r="K99" s="23" t="s">
        <v>1600</v>
      </c>
      <c r="L99" s="23">
        <v>2</v>
      </c>
      <c r="M99" s="23" t="s">
        <v>1601</v>
      </c>
      <c r="N99" s="23" t="s">
        <v>2060</v>
      </c>
      <c r="O99" s="23" t="s">
        <v>1603</v>
      </c>
      <c r="P99" s="23" t="s">
        <v>1615</v>
      </c>
      <c r="Q99" s="23" t="s">
        <v>1605</v>
      </c>
      <c r="R99" s="24"/>
      <c r="S99" s="23" t="s">
        <v>1606</v>
      </c>
      <c r="T99" s="23" t="s">
        <v>1606</v>
      </c>
      <c r="U99" s="23">
        <v>1</v>
      </c>
      <c r="V99" s="23" t="s">
        <v>1606</v>
      </c>
      <c r="W99" s="23" t="s">
        <v>1606</v>
      </c>
      <c r="X99" s="24"/>
      <c r="Y99" s="23" t="s">
        <v>1607</v>
      </c>
      <c r="Z99" s="23" t="s">
        <v>1607</v>
      </c>
      <c r="AA99" s="23" t="s">
        <v>1608</v>
      </c>
      <c r="AB99" s="23" t="s">
        <v>1598</v>
      </c>
      <c r="AC99" s="23" t="s">
        <v>1617</v>
      </c>
      <c r="AD99" s="24"/>
      <c r="AE99" s="24"/>
      <c r="AF99" s="23" t="s">
        <v>1597</v>
      </c>
      <c r="AG99" s="23" t="s">
        <v>1606</v>
      </c>
      <c r="AH99" s="23" t="s">
        <v>1598</v>
      </c>
      <c r="AI99" s="23" t="s">
        <v>1603</v>
      </c>
      <c r="AJ99" s="23" t="s">
        <v>1606</v>
      </c>
      <c r="AK99" s="98" t="s">
        <v>1620</v>
      </c>
      <c r="AL99" s="24"/>
      <c r="AM99" s="23" t="s">
        <v>1606</v>
      </c>
      <c r="AN99" s="23" t="s">
        <v>1606</v>
      </c>
      <c r="AO99" s="24"/>
      <c r="AP99" s="24"/>
      <c r="AQ99" s="23" t="s">
        <v>2061</v>
      </c>
      <c r="AR99" s="24"/>
      <c r="AS99" s="98" t="s">
        <v>1613</v>
      </c>
      <c r="AT99" s="23" t="s">
        <v>1606</v>
      </c>
      <c r="AU99" s="24"/>
      <c r="AV99" s="24"/>
      <c r="AW99" s="23" t="s">
        <v>1650</v>
      </c>
      <c r="AX99" s="23" t="s">
        <v>1606</v>
      </c>
    </row>
    <row r="100" spans="1:50" s="21" customFormat="1" ht="15" x14ac:dyDescent="0.25">
      <c r="A100" s="25">
        <v>43507.589762002317</v>
      </c>
      <c r="B100" s="26" t="s">
        <v>1927</v>
      </c>
      <c r="C100" s="26" t="s">
        <v>1596</v>
      </c>
      <c r="D100" s="26" t="s">
        <v>1597</v>
      </c>
      <c r="E100" s="26" t="s">
        <v>1603</v>
      </c>
      <c r="F100" s="27"/>
      <c r="G100" s="26" t="s">
        <v>1606</v>
      </c>
      <c r="H100" s="26" t="s">
        <v>1770</v>
      </c>
      <c r="I100" s="26" t="s">
        <v>2062</v>
      </c>
      <c r="J100" s="27"/>
      <c r="K100" s="26" t="s">
        <v>1600</v>
      </c>
      <c r="L100" s="26">
        <v>5</v>
      </c>
      <c r="M100" s="26" t="s">
        <v>1670</v>
      </c>
      <c r="N100" s="26" t="s">
        <v>2063</v>
      </c>
      <c r="O100" s="26" t="s">
        <v>1603</v>
      </c>
      <c r="P100" s="26" t="s">
        <v>2064</v>
      </c>
      <c r="Q100" s="26" t="s">
        <v>1605</v>
      </c>
      <c r="R100" s="26" t="s">
        <v>2065</v>
      </c>
      <c r="S100" s="26" t="s">
        <v>1606</v>
      </c>
      <c r="T100" s="26" t="s">
        <v>1606</v>
      </c>
      <c r="U100" s="26">
        <v>1</v>
      </c>
      <c r="V100" s="26" t="s">
        <v>1606</v>
      </c>
      <c r="W100" s="26" t="s">
        <v>1606</v>
      </c>
      <c r="X100" s="26" t="s">
        <v>2066</v>
      </c>
      <c r="Y100" s="26" t="s">
        <v>1607</v>
      </c>
      <c r="Z100" s="26" t="s">
        <v>1607</v>
      </c>
      <c r="AA100" s="26" t="s">
        <v>1608</v>
      </c>
      <c r="AB100" s="26" t="s">
        <v>1606</v>
      </c>
      <c r="AC100" s="26" t="s">
        <v>1617</v>
      </c>
      <c r="AD100" s="26" t="s">
        <v>2067</v>
      </c>
      <c r="AE100" s="26" t="s">
        <v>2068</v>
      </c>
      <c r="AF100" s="26" t="s">
        <v>1597</v>
      </c>
      <c r="AG100" s="26" t="s">
        <v>1598</v>
      </c>
      <c r="AH100" s="26" t="s">
        <v>1598</v>
      </c>
      <c r="AI100" s="26" t="s">
        <v>1606</v>
      </c>
      <c r="AJ100" s="26" t="s">
        <v>1606</v>
      </c>
      <c r="AK100" s="99" t="s">
        <v>1613</v>
      </c>
      <c r="AL100" s="27"/>
      <c r="AM100" s="26" t="s">
        <v>1606</v>
      </c>
      <c r="AN100" s="26" t="s">
        <v>1606</v>
      </c>
      <c r="AO100" s="27"/>
      <c r="AP100" s="27"/>
      <c r="AQ100" s="26" t="s">
        <v>2069</v>
      </c>
      <c r="AR100" s="26" t="s">
        <v>2070</v>
      </c>
      <c r="AS100" s="99" t="s">
        <v>1610</v>
      </c>
      <c r="AT100" s="26" t="s">
        <v>1606</v>
      </c>
      <c r="AU100" s="27"/>
      <c r="AV100" s="27"/>
      <c r="AW100" s="26" t="s">
        <v>1650</v>
      </c>
      <c r="AX100" s="26" t="s">
        <v>1606</v>
      </c>
    </row>
    <row r="101" spans="1:50" s="21" customFormat="1" ht="15" x14ac:dyDescent="0.25">
      <c r="A101" s="22">
        <v>43507.595910532407</v>
      </c>
      <c r="B101" s="23" t="s">
        <v>1927</v>
      </c>
      <c r="C101" s="23" t="s">
        <v>1621</v>
      </c>
      <c r="D101" s="23" t="s">
        <v>1597</v>
      </c>
      <c r="E101" s="23" t="s">
        <v>1603</v>
      </c>
      <c r="F101" s="24"/>
      <c r="G101" s="23" t="s">
        <v>1606</v>
      </c>
      <c r="H101" s="23" t="s">
        <v>1770</v>
      </c>
      <c r="I101" s="23" t="s">
        <v>2062</v>
      </c>
      <c r="J101" s="24"/>
      <c r="K101" s="23" t="s">
        <v>1600</v>
      </c>
      <c r="L101" s="23">
        <v>1</v>
      </c>
      <c r="M101" s="23" t="s">
        <v>1670</v>
      </c>
      <c r="N101" s="23" t="s">
        <v>2071</v>
      </c>
      <c r="O101" s="23" t="s">
        <v>1603</v>
      </c>
      <c r="P101" s="23" t="s">
        <v>2072</v>
      </c>
      <c r="Q101" s="23" t="s">
        <v>1605</v>
      </c>
      <c r="R101" s="24"/>
      <c r="S101" s="23" t="s">
        <v>1606</v>
      </c>
      <c r="T101" s="23" t="s">
        <v>1606</v>
      </c>
      <c r="U101" s="23">
        <v>1</v>
      </c>
      <c r="V101" s="23" t="s">
        <v>1606</v>
      </c>
      <c r="W101" s="23" t="s">
        <v>1606</v>
      </c>
      <c r="X101" s="23" t="s">
        <v>2073</v>
      </c>
      <c r="Y101" s="23" t="s">
        <v>1607</v>
      </c>
      <c r="Z101" s="23" t="s">
        <v>1607</v>
      </c>
      <c r="AA101" s="23" t="s">
        <v>1608</v>
      </c>
      <c r="AB101" s="23" t="s">
        <v>1606</v>
      </c>
      <c r="AC101" s="23" t="s">
        <v>1617</v>
      </c>
      <c r="AD101" s="24"/>
      <c r="AE101" s="24"/>
      <c r="AF101" s="23" t="s">
        <v>1597</v>
      </c>
      <c r="AG101" s="23" t="s">
        <v>1598</v>
      </c>
      <c r="AH101" s="23" t="s">
        <v>1598</v>
      </c>
      <c r="AI101" s="23" t="s">
        <v>1606</v>
      </c>
      <c r="AJ101" s="23" t="s">
        <v>1606</v>
      </c>
      <c r="AK101" s="98" t="s">
        <v>1613</v>
      </c>
      <c r="AL101" s="24"/>
      <c r="AM101" s="23" t="s">
        <v>1606</v>
      </c>
      <c r="AN101" s="23" t="s">
        <v>1606</v>
      </c>
      <c r="AO101" s="24"/>
      <c r="AP101" s="24"/>
      <c r="AQ101" s="23" t="s">
        <v>2074</v>
      </c>
      <c r="AR101" s="23" t="s">
        <v>2075</v>
      </c>
      <c r="AS101" s="98" t="s">
        <v>1610</v>
      </c>
      <c r="AT101" s="23" t="s">
        <v>1606</v>
      </c>
      <c r="AU101" s="24"/>
      <c r="AV101" s="24"/>
      <c r="AW101" s="23" t="s">
        <v>1650</v>
      </c>
      <c r="AX101" s="23" t="s">
        <v>1606</v>
      </c>
    </row>
    <row r="102" spans="1:50" s="21" customFormat="1" ht="15" x14ac:dyDescent="0.25">
      <c r="A102" s="25">
        <v>43507.604945844912</v>
      </c>
      <c r="B102" s="26" t="s">
        <v>1927</v>
      </c>
      <c r="C102" s="26" t="s">
        <v>1596</v>
      </c>
      <c r="D102" s="26" t="s">
        <v>1618</v>
      </c>
      <c r="E102" s="26" t="s">
        <v>1603</v>
      </c>
      <c r="F102" s="27"/>
      <c r="G102" s="26" t="s">
        <v>1606</v>
      </c>
      <c r="H102" s="26" t="s">
        <v>1770</v>
      </c>
      <c r="I102" s="26" t="s">
        <v>2076</v>
      </c>
      <c r="J102" s="27"/>
      <c r="K102" s="26" t="s">
        <v>1600</v>
      </c>
      <c r="L102" s="26">
        <v>3</v>
      </c>
      <c r="M102" s="26" t="s">
        <v>1601</v>
      </c>
      <c r="N102" s="26" t="s">
        <v>2077</v>
      </c>
      <c r="O102" s="26" t="s">
        <v>1603</v>
      </c>
      <c r="P102" s="26" t="s">
        <v>2078</v>
      </c>
      <c r="Q102" s="26" t="s">
        <v>1605</v>
      </c>
      <c r="R102" s="26" t="s">
        <v>2079</v>
      </c>
      <c r="S102" s="26" t="s">
        <v>1606</v>
      </c>
      <c r="T102" s="26" t="s">
        <v>1606</v>
      </c>
      <c r="U102" s="26">
        <v>2</v>
      </c>
      <c r="V102" s="26" t="s">
        <v>1606</v>
      </c>
      <c r="W102" s="26" t="s">
        <v>1603</v>
      </c>
      <c r="X102" s="26" t="s">
        <v>2080</v>
      </c>
      <c r="Y102" s="26" t="s">
        <v>1607</v>
      </c>
      <c r="Z102" s="26" t="s">
        <v>1607</v>
      </c>
      <c r="AA102" s="26" t="s">
        <v>1608</v>
      </c>
      <c r="AB102" s="26" t="s">
        <v>1606</v>
      </c>
      <c r="AC102" s="26" t="s">
        <v>1609</v>
      </c>
      <c r="AD102" s="27"/>
      <c r="AE102" s="26" t="s">
        <v>2081</v>
      </c>
      <c r="AF102" s="26" t="s">
        <v>1597</v>
      </c>
      <c r="AG102" s="26" t="s">
        <v>1598</v>
      </c>
      <c r="AH102" s="26" t="s">
        <v>1598</v>
      </c>
      <c r="AI102" s="26" t="s">
        <v>1606</v>
      </c>
      <c r="AJ102" s="26" t="s">
        <v>1606</v>
      </c>
      <c r="AK102" s="99" t="s">
        <v>1613</v>
      </c>
      <c r="AL102" s="27"/>
      <c r="AM102" s="26" t="s">
        <v>1606</v>
      </c>
      <c r="AN102" s="26" t="s">
        <v>1598</v>
      </c>
      <c r="AO102" s="27"/>
      <c r="AP102" s="27"/>
      <c r="AQ102" s="26" t="s">
        <v>2082</v>
      </c>
      <c r="AR102" s="27"/>
      <c r="AS102" s="99" t="s">
        <v>1613</v>
      </c>
      <c r="AT102" s="26" t="s">
        <v>1603</v>
      </c>
      <c r="AU102" s="27"/>
      <c r="AV102" s="27"/>
      <c r="AW102" s="26" t="s">
        <v>1601</v>
      </c>
      <c r="AX102" s="26" t="s">
        <v>1606</v>
      </c>
    </row>
    <row r="103" spans="1:50" s="21" customFormat="1" ht="15" x14ac:dyDescent="0.25">
      <c r="A103" s="22">
        <v>43507.897269548615</v>
      </c>
      <c r="B103" s="23" t="s">
        <v>1927</v>
      </c>
      <c r="C103" s="23" t="s">
        <v>1621</v>
      </c>
      <c r="D103" s="23" t="s">
        <v>1630</v>
      </c>
      <c r="E103" s="23" t="s">
        <v>1603</v>
      </c>
      <c r="F103" s="24"/>
      <c r="G103" s="23" t="s">
        <v>1603</v>
      </c>
      <c r="H103" s="23" t="s">
        <v>1599</v>
      </c>
      <c r="I103" s="24"/>
      <c r="J103" s="23" t="s">
        <v>2083</v>
      </c>
      <c r="K103" s="23" t="s">
        <v>1600</v>
      </c>
      <c r="L103" s="23">
        <v>3</v>
      </c>
      <c r="M103" s="23" t="s">
        <v>1601</v>
      </c>
      <c r="N103" s="23" t="s">
        <v>2084</v>
      </c>
      <c r="O103" s="23" t="s">
        <v>1603</v>
      </c>
      <c r="P103" s="23" t="s">
        <v>2085</v>
      </c>
      <c r="Q103" s="23" t="s">
        <v>1605</v>
      </c>
      <c r="R103" s="24"/>
      <c r="S103" s="23" t="s">
        <v>1606</v>
      </c>
      <c r="T103" s="23" t="s">
        <v>1603</v>
      </c>
      <c r="U103" s="23">
        <v>5</v>
      </c>
      <c r="V103" s="23" t="s">
        <v>1603</v>
      </c>
      <c r="W103" s="23" t="s">
        <v>1603</v>
      </c>
      <c r="X103" s="23" t="s">
        <v>2086</v>
      </c>
      <c r="Y103" s="23" t="s">
        <v>1616</v>
      </c>
      <c r="Z103" s="23" t="s">
        <v>1607</v>
      </c>
      <c r="AA103" s="23" t="s">
        <v>1643</v>
      </c>
      <c r="AB103" s="23" t="s">
        <v>1598</v>
      </c>
      <c r="AC103" s="23" t="s">
        <v>1617</v>
      </c>
      <c r="AD103" s="24"/>
      <c r="AE103" s="24"/>
      <c r="AF103" s="23" t="s">
        <v>1618</v>
      </c>
      <c r="AG103" s="23" t="s">
        <v>1603</v>
      </c>
      <c r="AH103" s="23" t="s">
        <v>1606</v>
      </c>
      <c r="AI103" s="23" t="s">
        <v>1606</v>
      </c>
      <c r="AJ103" s="23" t="s">
        <v>1606</v>
      </c>
      <c r="AK103" s="98" t="s">
        <v>1613</v>
      </c>
      <c r="AL103" s="24"/>
      <c r="AM103" s="23" t="s">
        <v>1603</v>
      </c>
      <c r="AN103" s="23" t="s">
        <v>1598</v>
      </c>
      <c r="AO103" s="23" t="s">
        <v>2087</v>
      </c>
      <c r="AP103" s="23" t="s">
        <v>2088</v>
      </c>
      <c r="AQ103" s="23" t="s">
        <v>2089</v>
      </c>
      <c r="AR103" s="23" t="s">
        <v>2090</v>
      </c>
      <c r="AS103" s="98" t="s">
        <v>1613</v>
      </c>
      <c r="AT103" s="23" t="s">
        <v>1606</v>
      </c>
      <c r="AU103" s="24"/>
      <c r="AV103" s="24"/>
      <c r="AW103" s="23" t="s">
        <v>1601</v>
      </c>
      <c r="AX103" s="23" t="s">
        <v>1606</v>
      </c>
    </row>
    <row r="104" spans="1:50" s="21" customFormat="1" ht="15" x14ac:dyDescent="0.25">
      <c r="A104" s="25">
        <v>43508.648109594906</v>
      </c>
      <c r="B104" s="26" t="s">
        <v>1927</v>
      </c>
      <c r="C104" s="26" t="s">
        <v>1596</v>
      </c>
      <c r="D104" s="26" t="s">
        <v>1597</v>
      </c>
      <c r="E104" s="26" t="s">
        <v>1598</v>
      </c>
      <c r="F104" s="27"/>
      <c r="G104" s="26" t="s">
        <v>1598</v>
      </c>
      <c r="H104" s="26" t="s">
        <v>1599</v>
      </c>
      <c r="I104" s="27"/>
      <c r="J104" s="27"/>
      <c r="K104" s="26" t="s">
        <v>1600</v>
      </c>
      <c r="L104" s="26">
        <v>2</v>
      </c>
      <c r="M104" s="26" t="s">
        <v>1601</v>
      </c>
      <c r="N104" s="26" t="s">
        <v>2091</v>
      </c>
      <c r="O104" s="26" t="s">
        <v>1603</v>
      </c>
      <c r="P104" s="26" t="s">
        <v>1603</v>
      </c>
      <c r="Q104" s="26" t="s">
        <v>1605</v>
      </c>
      <c r="R104" s="27"/>
      <c r="S104" s="26" t="s">
        <v>1606</v>
      </c>
      <c r="T104" s="26" t="s">
        <v>1606</v>
      </c>
      <c r="U104" s="26">
        <v>2</v>
      </c>
      <c r="V104" s="26" t="s">
        <v>1606</v>
      </c>
      <c r="W104" s="26" t="s">
        <v>1606</v>
      </c>
      <c r="X104" s="27"/>
      <c r="Y104" s="26" t="s">
        <v>1616</v>
      </c>
      <c r="Z104" s="26" t="s">
        <v>1607</v>
      </c>
      <c r="AA104" s="26" t="s">
        <v>1608</v>
      </c>
      <c r="AB104" s="26" t="s">
        <v>1606</v>
      </c>
      <c r="AC104" s="26" t="s">
        <v>1609</v>
      </c>
      <c r="AD104" s="27"/>
      <c r="AE104" s="27"/>
      <c r="AF104" s="26" t="s">
        <v>1597</v>
      </c>
      <c r="AG104" s="26" t="s">
        <v>1603</v>
      </c>
      <c r="AH104" s="26" t="s">
        <v>1598</v>
      </c>
      <c r="AI104" s="26" t="s">
        <v>1606</v>
      </c>
      <c r="AJ104" s="26" t="s">
        <v>1606</v>
      </c>
      <c r="AK104" s="99" t="s">
        <v>1613</v>
      </c>
      <c r="AL104" s="27"/>
      <c r="AM104" s="26" t="s">
        <v>1606</v>
      </c>
      <c r="AN104" s="26" t="s">
        <v>1606</v>
      </c>
      <c r="AO104" s="26" t="s">
        <v>2092</v>
      </c>
      <c r="AP104" s="26" t="s">
        <v>2093</v>
      </c>
      <c r="AQ104" s="26" t="s">
        <v>2094</v>
      </c>
      <c r="AR104" s="27"/>
      <c r="AS104" s="99" t="s">
        <v>1613</v>
      </c>
      <c r="AT104" s="26" t="s">
        <v>1603</v>
      </c>
      <c r="AU104" s="27"/>
      <c r="AV104" s="27"/>
      <c r="AW104" s="26" t="s">
        <v>1601</v>
      </c>
      <c r="AX104" s="26" t="s">
        <v>1606</v>
      </c>
    </row>
    <row r="105" spans="1:50" s="21" customFormat="1" ht="15" x14ac:dyDescent="0.25">
      <c r="A105" s="22">
        <v>43508.865478449079</v>
      </c>
      <c r="B105" s="23" t="s">
        <v>1927</v>
      </c>
      <c r="C105" s="23" t="s">
        <v>1621</v>
      </c>
      <c r="D105" s="23" t="s">
        <v>1597</v>
      </c>
      <c r="E105" s="23" t="s">
        <v>1598</v>
      </c>
      <c r="F105" s="24"/>
      <c r="G105" s="23" t="s">
        <v>1598</v>
      </c>
      <c r="H105" s="23" t="s">
        <v>1599</v>
      </c>
      <c r="I105" s="24"/>
      <c r="J105" s="24"/>
      <c r="K105" s="23" t="s">
        <v>1600</v>
      </c>
      <c r="L105" s="23">
        <v>1</v>
      </c>
      <c r="M105" s="23" t="s">
        <v>1601</v>
      </c>
      <c r="N105" s="23" t="s">
        <v>1679</v>
      </c>
      <c r="O105" s="23" t="s">
        <v>1603</v>
      </c>
      <c r="P105" s="23" t="s">
        <v>2095</v>
      </c>
      <c r="Q105" s="23" t="s">
        <v>1605</v>
      </c>
      <c r="R105" s="24"/>
      <c r="S105" s="23" t="s">
        <v>1606</v>
      </c>
      <c r="T105" s="23" t="s">
        <v>1606</v>
      </c>
      <c r="U105" s="23">
        <v>3</v>
      </c>
      <c r="V105" s="23" t="s">
        <v>1606</v>
      </c>
      <c r="W105" s="23" t="s">
        <v>1606</v>
      </c>
      <c r="X105" s="24"/>
      <c r="Y105" s="23" t="s">
        <v>1607</v>
      </c>
      <c r="Z105" s="23" t="s">
        <v>1607</v>
      </c>
      <c r="AA105" s="23" t="s">
        <v>1608</v>
      </c>
      <c r="AB105" s="23" t="s">
        <v>1606</v>
      </c>
      <c r="AC105" s="23" t="s">
        <v>1609</v>
      </c>
      <c r="AD105" s="24"/>
      <c r="AE105" s="24"/>
      <c r="AF105" s="23" t="s">
        <v>1597</v>
      </c>
      <c r="AG105" s="23" t="s">
        <v>1606</v>
      </c>
      <c r="AH105" s="23" t="s">
        <v>1606</v>
      </c>
      <c r="AI105" s="23" t="s">
        <v>1598</v>
      </c>
      <c r="AJ105" s="23" t="s">
        <v>1606</v>
      </c>
      <c r="AK105" s="98" t="s">
        <v>1613</v>
      </c>
      <c r="AL105" s="24"/>
      <c r="AM105" s="23" t="s">
        <v>1606</v>
      </c>
      <c r="AN105" s="23" t="s">
        <v>1606</v>
      </c>
      <c r="AO105" s="24"/>
      <c r="AP105" s="24"/>
      <c r="AQ105" s="23" t="s">
        <v>1767</v>
      </c>
      <c r="AR105" s="24"/>
      <c r="AS105" s="98" t="s">
        <v>1613</v>
      </c>
      <c r="AT105" s="23" t="s">
        <v>1606</v>
      </c>
      <c r="AU105" s="24"/>
      <c r="AV105" s="24"/>
      <c r="AW105" s="23" t="s">
        <v>1650</v>
      </c>
      <c r="AX105" s="23" t="s">
        <v>1606</v>
      </c>
    </row>
    <row r="106" spans="1:50" s="21" customFormat="1" ht="15" x14ac:dyDescent="0.25">
      <c r="A106" s="28">
        <v>43510.795621562502</v>
      </c>
      <c r="B106" s="29" t="s">
        <v>1927</v>
      </c>
      <c r="C106" s="29" t="s">
        <v>1596</v>
      </c>
      <c r="D106" s="29" t="s">
        <v>1597</v>
      </c>
      <c r="E106" s="29" t="s">
        <v>1598</v>
      </c>
      <c r="F106" s="30"/>
      <c r="G106" s="29" t="s">
        <v>1598</v>
      </c>
      <c r="H106" s="29" t="s">
        <v>1599</v>
      </c>
      <c r="I106" s="30"/>
      <c r="J106" s="30"/>
      <c r="K106" s="29" t="s">
        <v>1623</v>
      </c>
      <c r="L106" s="29">
        <v>1</v>
      </c>
      <c r="M106" s="29" t="s">
        <v>1670</v>
      </c>
      <c r="N106" s="29" t="s">
        <v>2096</v>
      </c>
      <c r="O106" s="29" t="s">
        <v>1606</v>
      </c>
      <c r="P106" s="29" t="s">
        <v>1603</v>
      </c>
      <c r="Q106" s="29" t="s">
        <v>1605</v>
      </c>
      <c r="R106" s="30"/>
      <c r="S106" s="29" t="s">
        <v>1603</v>
      </c>
      <c r="T106" s="29" t="s">
        <v>1606</v>
      </c>
      <c r="U106" s="29">
        <v>2</v>
      </c>
      <c r="V106" s="29" t="s">
        <v>1606</v>
      </c>
      <c r="W106" s="29" t="s">
        <v>1606</v>
      </c>
      <c r="X106" s="30"/>
      <c r="Y106" s="29" t="s">
        <v>1607</v>
      </c>
      <c r="Z106" s="29" t="s">
        <v>1607</v>
      </c>
      <c r="AA106" s="29" t="s">
        <v>1608</v>
      </c>
      <c r="AB106" s="29" t="s">
        <v>1606</v>
      </c>
      <c r="AC106" s="29" t="s">
        <v>1617</v>
      </c>
      <c r="AD106" s="30"/>
      <c r="AE106" s="30"/>
      <c r="AF106" s="29" t="s">
        <v>1597</v>
      </c>
      <c r="AG106" s="29" t="s">
        <v>1606</v>
      </c>
      <c r="AH106" s="29" t="s">
        <v>1606</v>
      </c>
      <c r="AI106" s="29" t="s">
        <v>1606</v>
      </c>
      <c r="AJ106" s="29" t="s">
        <v>1606</v>
      </c>
      <c r="AK106" s="100" t="s">
        <v>1610</v>
      </c>
      <c r="AL106" s="30"/>
      <c r="AM106" s="29" t="s">
        <v>1598</v>
      </c>
      <c r="AN106" s="29" t="s">
        <v>1606</v>
      </c>
      <c r="AO106" s="30"/>
      <c r="AP106" s="30"/>
      <c r="AQ106" s="29" t="s">
        <v>2097</v>
      </c>
      <c r="AR106" s="29" t="s">
        <v>2098</v>
      </c>
      <c r="AS106" s="100" t="s">
        <v>1610</v>
      </c>
      <c r="AT106" s="29" t="s">
        <v>1606</v>
      </c>
      <c r="AU106" s="30"/>
      <c r="AV106" s="30"/>
      <c r="AW106" s="29" t="s">
        <v>1650</v>
      </c>
      <c r="AX106" s="29" t="s">
        <v>1606</v>
      </c>
    </row>
    <row r="107" spans="1:50" s="21" customFormat="1" ht="15" x14ac:dyDescent="0.25">
      <c r="AK107" s="101"/>
      <c r="AS107" s="101"/>
    </row>
    <row r="108" spans="1:50" s="21" customFormat="1" ht="15" x14ac:dyDescent="0.25">
      <c r="D108" s="21">
        <v>1</v>
      </c>
      <c r="E108" s="21">
        <v>3</v>
      </c>
      <c r="G108" s="21">
        <v>6</v>
      </c>
      <c r="H108" s="21">
        <v>5</v>
      </c>
      <c r="K108" s="21">
        <v>8</v>
      </c>
      <c r="L108" s="21">
        <v>13</v>
      </c>
      <c r="M108" s="21">
        <v>7</v>
      </c>
      <c r="O108" s="21">
        <v>8</v>
      </c>
      <c r="Q108" s="21">
        <v>3</v>
      </c>
      <c r="S108" s="21">
        <v>20</v>
      </c>
      <c r="T108" s="21">
        <v>26</v>
      </c>
      <c r="U108" s="21">
        <v>9</v>
      </c>
      <c r="V108" s="21">
        <v>26</v>
      </c>
      <c r="W108" s="21">
        <v>29</v>
      </c>
      <c r="Y108" s="21">
        <v>2</v>
      </c>
      <c r="Z108" s="21">
        <v>2</v>
      </c>
      <c r="AA108" s="21">
        <v>4</v>
      </c>
      <c r="AB108" s="21">
        <v>24</v>
      </c>
      <c r="AC108" s="31">
        <v>4</v>
      </c>
      <c r="AF108" s="21">
        <v>1</v>
      </c>
      <c r="AG108" s="21">
        <v>17</v>
      </c>
      <c r="AH108" s="21">
        <v>18</v>
      </c>
      <c r="AI108" s="21">
        <v>18</v>
      </c>
      <c r="AJ108" s="21">
        <v>27</v>
      </c>
      <c r="AK108" s="101">
        <v>12</v>
      </c>
      <c r="AM108" s="21">
        <v>19</v>
      </c>
      <c r="AN108" s="21">
        <v>18</v>
      </c>
      <c r="AS108" s="101">
        <v>12</v>
      </c>
      <c r="AT108" s="21">
        <v>31</v>
      </c>
      <c r="AW108" s="21">
        <v>1</v>
      </c>
      <c r="AX108" s="21">
        <v>32</v>
      </c>
    </row>
    <row r="109" spans="1:50" s="21" customFormat="1" ht="15" x14ac:dyDescent="0.25">
      <c r="D109" s="21">
        <v>17</v>
      </c>
      <c r="E109" s="21">
        <v>18</v>
      </c>
      <c r="G109" s="21">
        <v>11</v>
      </c>
      <c r="H109" s="21">
        <v>31</v>
      </c>
      <c r="K109" s="21">
        <v>27</v>
      </c>
      <c r="L109" s="21">
        <v>10</v>
      </c>
      <c r="M109" s="21">
        <v>18</v>
      </c>
      <c r="O109" s="21">
        <v>28</v>
      </c>
      <c r="Q109" s="21">
        <v>1</v>
      </c>
      <c r="S109" s="21">
        <v>16</v>
      </c>
      <c r="T109" s="21">
        <v>10</v>
      </c>
      <c r="U109" s="21">
        <v>9</v>
      </c>
      <c r="V109" s="21">
        <v>10</v>
      </c>
      <c r="W109" s="21">
        <v>7</v>
      </c>
      <c r="Y109" s="21">
        <v>20</v>
      </c>
      <c r="Z109" s="21">
        <v>17</v>
      </c>
      <c r="AA109" s="21">
        <v>32</v>
      </c>
      <c r="AB109" s="21">
        <v>8</v>
      </c>
      <c r="AC109" s="31">
        <v>21</v>
      </c>
      <c r="AF109" s="21">
        <v>13</v>
      </c>
      <c r="AG109" s="21">
        <v>12</v>
      </c>
      <c r="AH109" s="21">
        <v>5</v>
      </c>
      <c r="AI109" s="21">
        <v>5</v>
      </c>
      <c r="AJ109" s="21">
        <v>3</v>
      </c>
      <c r="AK109" s="101">
        <v>22</v>
      </c>
      <c r="AM109" s="21">
        <v>11</v>
      </c>
      <c r="AN109" s="21">
        <v>7</v>
      </c>
      <c r="AS109" s="101">
        <v>22</v>
      </c>
      <c r="AT109" s="21">
        <v>5</v>
      </c>
      <c r="AW109" s="21">
        <v>18</v>
      </c>
      <c r="AX109" s="21">
        <v>4</v>
      </c>
    </row>
    <row r="110" spans="1:50" s="21" customFormat="1" ht="15" x14ac:dyDescent="0.25">
      <c r="D110" s="21">
        <v>18</v>
      </c>
      <c r="E110" s="21">
        <v>15</v>
      </c>
      <c r="G110" s="21">
        <v>19</v>
      </c>
      <c r="K110" s="21">
        <v>1</v>
      </c>
      <c r="L110" s="21">
        <v>8</v>
      </c>
      <c r="M110" s="21">
        <v>11</v>
      </c>
      <c r="Q110" s="21">
        <v>32</v>
      </c>
      <c r="U110" s="21">
        <v>12</v>
      </c>
      <c r="Y110" s="21">
        <v>14</v>
      </c>
      <c r="Z110" s="21">
        <v>17</v>
      </c>
      <c r="AB110" s="21">
        <v>4</v>
      </c>
      <c r="AC110" s="31">
        <v>14</v>
      </c>
      <c r="AF110" s="21">
        <v>22</v>
      </c>
      <c r="AG110" s="21">
        <v>7</v>
      </c>
      <c r="AH110" s="21">
        <v>13</v>
      </c>
      <c r="AI110" s="21">
        <v>13</v>
      </c>
      <c r="AJ110" s="21">
        <v>6</v>
      </c>
      <c r="AK110" s="101">
        <v>2</v>
      </c>
      <c r="AM110" s="21">
        <v>6</v>
      </c>
      <c r="AN110" s="21">
        <v>11</v>
      </c>
      <c r="AS110" s="101">
        <v>2</v>
      </c>
      <c r="AW110" s="21">
        <v>17</v>
      </c>
    </row>
    <row r="111" spans="1:50" s="21" customFormat="1" ht="15" x14ac:dyDescent="0.25">
      <c r="L111" s="21">
        <v>3</v>
      </c>
      <c r="U111" s="21">
        <v>3</v>
      </c>
      <c r="AC111" s="31"/>
      <c r="AK111" s="101"/>
      <c r="AS111" s="101"/>
    </row>
    <row r="112" spans="1:50" s="21" customFormat="1" ht="15" x14ac:dyDescent="0.25">
      <c r="L112" s="21">
        <v>2</v>
      </c>
      <c r="U112" s="21">
        <v>3</v>
      </c>
      <c r="AC112" s="31"/>
      <c r="AK112" s="101"/>
      <c r="AS112" s="101"/>
    </row>
    <row r="113" spans="1:50" s="21" customFormat="1" ht="15" x14ac:dyDescent="0.25">
      <c r="AC113" s="31"/>
      <c r="AK113" s="101"/>
      <c r="AS113" s="101"/>
    </row>
    <row r="114" spans="1:50" s="21" customFormat="1" ht="15" x14ac:dyDescent="0.25">
      <c r="B114" s="21">
        <v>36</v>
      </c>
      <c r="D114" s="21">
        <f>SUM(D108:D113)</f>
        <v>36</v>
      </c>
      <c r="E114" s="21">
        <f t="shared" ref="E114:AX114" si="1">SUM(E108:E113)</f>
        <v>36</v>
      </c>
      <c r="G114" s="21">
        <f t="shared" si="1"/>
        <v>36</v>
      </c>
      <c r="H114" s="21">
        <f t="shared" si="1"/>
        <v>36</v>
      </c>
      <c r="K114" s="21">
        <f t="shared" si="1"/>
        <v>36</v>
      </c>
      <c r="L114" s="21">
        <f t="shared" si="1"/>
        <v>36</v>
      </c>
      <c r="M114" s="21">
        <f t="shared" si="1"/>
        <v>36</v>
      </c>
      <c r="O114" s="21">
        <f t="shared" si="1"/>
        <v>36</v>
      </c>
      <c r="Q114" s="21">
        <f t="shared" si="1"/>
        <v>36</v>
      </c>
      <c r="S114" s="21">
        <f t="shared" si="1"/>
        <v>36</v>
      </c>
      <c r="T114" s="21">
        <f t="shared" si="1"/>
        <v>36</v>
      </c>
      <c r="U114" s="21">
        <f t="shared" si="1"/>
        <v>36</v>
      </c>
      <c r="V114" s="21">
        <f t="shared" si="1"/>
        <v>36</v>
      </c>
      <c r="W114" s="21">
        <f t="shared" si="1"/>
        <v>36</v>
      </c>
      <c r="Y114" s="21">
        <f t="shared" si="1"/>
        <v>36</v>
      </c>
      <c r="Z114" s="21">
        <f t="shared" si="1"/>
        <v>36</v>
      </c>
      <c r="AA114" s="21">
        <f t="shared" si="1"/>
        <v>36</v>
      </c>
      <c r="AB114" s="21">
        <f t="shared" si="1"/>
        <v>36</v>
      </c>
      <c r="AC114" s="31">
        <f>SUM(AC108:AC113)</f>
        <v>39</v>
      </c>
      <c r="AF114" s="21">
        <f t="shared" si="1"/>
        <v>36</v>
      </c>
      <c r="AG114" s="21">
        <f t="shared" si="1"/>
        <v>36</v>
      </c>
      <c r="AH114" s="21">
        <f t="shared" si="1"/>
        <v>36</v>
      </c>
      <c r="AI114" s="21">
        <f t="shared" si="1"/>
        <v>36</v>
      </c>
      <c r="AJ114" s="21">
        <f t="shared" si="1"/>
        <v>36</v>
      </c>
      <c r="AK114" s="101">
        <f t="shared" si="1"/>
        <v>36</v>
      </c>
      <c r="AM114" s="21">
        <f t="shared" si="1"/>
        <v>36</v>
      </c>
      <c r="AN114" s="21">
        <f t="shared" si="1"/>
        <v>36</v>
      </c>
      <c r="AS114" s="101">
        <f t="shared" si="1"/>
        <v>36</v>
      </c>
      <c r="AT114" s="21">
        <f t="shared" si="1"/>
        <v>36</v>
      </c>
      <c r="AW114" s="21">
        <f t="shared" si="1"/>
        <v>36</v>
      </c>
      <c r="AX114" s="21">
        <f t="shared" si="1"/>
        <v>36</v>
      </c>
    </row>
    <row r="115" spans="1:50" s="32" customFormat="1" x14ac:dyDescent="0.25">
      <c r="AC115" s="33"/>
      <c r="AK115" s="102"/>
      <c r="AS115" s="102"/>
    </row>
    <row r="116" spans="1:50" s="32" customFormat="1" x14ac:dyDescent="0.25">
      <c r="D116" s="34" t="s">
        <v>2099</v>
      </c>
      <c r="E116" s="34" t="s">
        <v>1767</v>
      </c>
      <c r="G116" s="34" t="s">
        <v>1767</v>
      </c>
      <c r="H116" s="34" t="s">
        <v>1767</v>
      </c>
      <c r="I116" s="34"/>
      <c r="J116" s="34"/>
      <c r="K116" s="34" t="s">
        <v>2100</v>
      </c>
      <c r="L116" s="34">
        <v>1</v>
      </c>
      <c r="M116" s="34" t="s">
        <v>2101</v>
      </c>
      <c r="O116" s="34" t="s">
        <v>1767</v>
      </c>
      <c r="Q116" s="34" t="s">
        <v>2102</v>
      </c>
      <c r="S116" s="34" t="s">
        <v>1767</v>
      </c>
      <c r="T116" s="34" t="s">
        <v>1767</v>
      </c>
      <c r="U116" s="34">
        <v>1</v>
      </c>
      <c r="V116" s="34" t="s">
        <v>1767</v>
      </c>
      <c r="W116" s="34" t="s">
        <v>1767</v>
      </c>
      <c r="Y116" s="34" t="s">
        <v>2103</v>
      </c>
      <c r="Z116" s="34" t="s">
        <v>2103</v>
      </c>
      <c r="AA116" s="34" t="s">
        <v>2104</v>
      </c>
      <c r="AB116" s="34" t="s">
        <v>1767</v>
      </c>
      <c r="AC116" s="33" t="s">
        <v>2105</v>
      </c>
      <c r="AD116" s="34"/>
      <c r="AE116" s="34"/>
      <c r="AF116" s="34" t="s">
        <v>2103</v>
      </c>
      <c r="AG116" s="34" t="s">
        <v>1767</v>
      </c>
      <c r="AH116" s="34" t="s">
        <v>1767</v>
      </c>
      <c r="AI116" s="34" t="s">
        <v>1767</v>
      </c>
      <c r="AJ116" s="34" t="s">
        <v>1767</v>
      </c>
      <c r="AK116" s="103" t="s">
        <v>2106</v>
      </c>
      <c r="AM116" s="34" t="s">
        <v>1767</v>
      </c>
      <c r="AN116" s="34" t="s">
        <v>1767</v>
      </c>
      <c r="AS116" s="103" t="s">
        <v>2107</v>
      </c>
      <c r="AT116" s="34" t="s">
        <v>1767</v>
      </c>
      <c r="AW116" s="34" t="s">
        <v>2108</v>
      </c>
      <c r="AX116" s="34" t="s">
        <v>1767</v>
      </c>
    </row>
    <row r="117" spans="1:50" s="32" customFormat="1" x14ac:dyDescent="0.25">
      <c r="D117" s="34" t="s">
        <v>2109</v>
      </c>
      <c r="E117" s="34" t="s">
        <v>2110</v>
      </c>
      <c r="G117" s="34" t="s">
        <v>2110</v>
      </c>
      <c r="H117" s="34" t="s">
        <v>2110</v>
      </c>
      <c r="I117" s="34"/>
      <c r="J117" s="34"/>
      <c r="K117" s="34" t="s">
        <v>2111</v>
      </c>
      <c r="L117" s="34">
        <v>2</v>
      </c>
      <c r="M117" s="34" t="s">
        <v>2112</v>
      </c>
      <c r="O117" s="34" t="s">
        <v>1615</v>
      </c>
      <c r="Q117" s="34" t="s">
        <v>2113</v>
      </c>
      <c r="S117" s="34" t="s">
        <v>1615</v>
      </c>
      <c r="T117" s="34" t="s">
        <v>1615</v>
      </c>
      <c r="U117" s="34">
        <v>2</v>
      </c>
      <c r="V117" s="34" t="s">
        <v>1615</v>
      </c>
      <c r="W117" s="34" t="s">
        <v>1615</v>
      </c>
      <c r="Y117" s="34" t="s">
        <v>2109</v>
      </c>
      <c r="Z117" s="34" t="s">
        <v>2109</v>
      </c>
      <c r="AA117" s="34" t="s">
        <v>2114</v>
      </c>
      <c r="AB117" s="34" t="s">
        <v>1615</v>
      </c>
      <c r="AC117" s="33" t="s">
        <v>2115</v>
      </c>
      <c r="AD117" s="34"/>
      <c r="AE117" s="34"/>
      <c r="AF117" s="34" t="s">
        <v>2109</v>
      </c>
      <c r="AG117" s="34" t="s">
        <v>1615</v>
      </c>
      <c r="AH117" s="34" t="s">
        <v>1615</v>
      </c>
      <c r="AI117" s="34" t="s">
        <v>1615</v>
      </c>
      <c r="AJ117" s="34" t="s">
        <v>1615</v>
      </c>
      <c r="AK117" s="103" t="s">
        <v>2116</v>
      </c>
      <c r="AM117" s="34" t="s">
        <v>1615</v>
      </c>
      <c r="AN117" s="34" t="s">
        <v>1615</v>
      </c>
      <c r="AS117" s="103" t="s">
        <v>2116</v>
      </c>
      <c r="AT117" s="34" t="s">
        <v>1615</v>
      </c>
      <c r="AW117" s="34" t="s">
        <v>2117</v>
      </c>
      <c r="AX117" s="34" t="s">
        <v>1615</v>
      </c>
    </row>
    <row r="118" spans="1:50" s="32" customFormat="1" x14ac:dyDescent="0.25">
      <c r="D118" s="34" t="s">
        <v>2118</v>
      </c>
      <c r="E118" s="34" t="s">
        <v>2119</v>
      </c>
      <c r="G118" s="34" t="s">
        <v>2119</v>
      </c>
      <c r="H118" s="34"/>
      <c r="I118" s="34"/>
      <c r="J118" s="34"/>
      <c r="K118" s="34" t="s">
        <v>2120</v>
      </c>
      <c r="L118" s="34">
        <v>3</v>
      </c>
      <c r="M118" s="34" t="s">
        <v>2121</v>
      </c>
      <c r="Q118" s="34" t="s">
        <v>2122</v>
      </c>
      <c r="T118" s="34"/>
      <c r="U118" s="34">
        <v>3</v>
      </c>
      <c r="Y118" s="34" t="s">
        <v>2123</v>
      </c>
      <c r="Z118" s="34" t="s">
        <v>2123</v>
      </c>
      <c r="AB118" s="34" t="s">
        <v>2119</v>
      </c>
      <c r="AC118" s="33" t="s">
        <v>2124</v>
      </c>
      <c r="AD118" s="34"/>
      <c r="AE118" s="34"/>
      <c r="AF118" s="34" t="s">
        <v>2123</v>
      </c>
      <c r="AG118" s="34" t="s">
        <v>2119</v>
      </c>
      <c r="AH118" s="34" t="s">
        <v>2119</v>
      </c>
      <c r="AI118" s="34" t="s">
        <v>2119</v>
      </c>
      <c r="AJ118" s="34" t="s">
        <v>2119</v>
      </c>
      <c r="AK118" s="103" t="s">
        <v>2125</v>
      </c>
      <c r="AM118" s="34" t="s">
        <v>2119</v>
      </c>
      <c r="AN118" s="34" t="s">
        <v>2119</v>
      </c>
      <c r="AS118" s="103" t="s">
        <v>2125</v>
      </c>
      <c r="AT118" s="34"/>
      <c r="AW118" s="34" t="s">
        <v>2112</v>
      </c>
      <c r="AX118" s="34"/>
    </row>
    <row r="121" spans="1:50" s="21" customFormat="1" ht="15" x14ac:dyDescent="0.25">
      <c r="A121" s="20" t="s">
        <v>1492</v>
      </c>
      <c r="B121" s="20" t="s">
        <v>1493</v>
      </c>
      <c r="C121" s="20" t="s">
        <v>1494</v>
      </c>
      <c r="D121" s="20" t="s">
        <v>1495</v>
      </c>
      <c r="E121" s="20" t="s">
        <v>1496</v>
      </c>
      <c r="F121" s="20" t="s">
        <v>1497</v>
      </c>
      <c r="G121" s="20" t="s">
        <v>1498</v>
      </c>
      <c r="H121" s="20" t="s">
        <v>1499</v>
      </c>
      <c r="I121" s="20" t="s">
        <v>1500</v>
      </c>
      <c r="J121" s="20" t="s">
        <v>1501</v>
      </c>
      <c r="K121" s="20" t="s">
        <v>1502</v>
      </c>
      <c r="L121" s="20" t="s">
        <v>1503</v>
      </c>
      <c r="M121" s="20" t="s">
        <v>1504</v>
      </c>
      <c r="N121" s="20" t="s">
        <v>1505</v>
      </c>
      <c r="O121" s="20" t="s">
        <v>1506</v>
      </c>
      <c r="P121" s="20" t="s">
        <v>1507</v>
      </c>
      <c r="Q121" s="20" t="s">
        <v>1508</v>
      </c>
      <c r="R121" s="20" t="s">
        <v>1509</v>
      </c>
      <c r="S121" s="20" t="s">
        <v>1510</v>
      </c>
      <c r="T121" s="20" t="s">
        <v>1511</v>
      </c>
      <c r="U121" s="20" t="s">
        <v>1512</v>
      </c>
      <c r="V121" s="20" t="s">
        <v>1513</v>
      </c>
      <c r="W121" s="20" t="s">
        <v>1514</v>
      </c>
      <c r="X121" s="20" t="s">
        <v>1515</v>
      </c>
      <c r="Y121" s="20" t="s">
        <v>1516</v>
      </c>
      <c r="Z121" s="20" t="s">
        <v>1517</v>
      </c>
      <c r="AA121" s="20" t="s">
        <v>1518</v>
      </c>
      <c r="AB121" s="20" t="s">
        <v>1519</v>
      </c>
      <c r="AC121" s="20" t="s">
        <v>1520</v>
      </c>
      <c r="AD121" s="20" t="s">
        <v>1521</v>
      </c>
      <c r="AE121" s="20" t="s">
        <v>1522</v>
      </c>
      <c r="AF121" s="20" t="s">
        <v>1523</v>
      </c>
      <c r="AG121" s="20" t="s">
        <v>1524</v>
      </c>
      <c r="AH121" s="20" t="s">
        <v>1525</v>
      </c>
      <c r="AI121" s="20" t="s">
        <v>1526</v>
      </c>
      <c r="AJ121" s="20" t="s">
        <v>1527</v>
      </c>
      <c r="AK121" s="97" t="s">
        <v>1528</v>
      </c>
      <c r="AL121" s="20" t="s">
        <v>1529</v>
      </c>
      <c r="AM121" s="20" t="s">
        <v>1530</v>
      </c>
      <c r="AN121" s="20" t="s">
        <v>1531</v>
      </c>
      <c r="AO121" s="20" t="s">
        <v>1532</v>
      </c>
      <c r="AP121" s="20" t="s">
        <v>1533</v>
      </c>
      <c r="AQ121" s="20" t="s">
        <v>1534</v>
      </c>
      <c r="AR121" s="20" t="s">
        <v>1535</v>
      </c>
      <c r="AS121" s="97" t="s">
        <v>1536</v>
      </c>
      <c r="AT121" s="20" t="s">
        <v>1537</v>
      </c>
      <c r="AU121" s="20" t="s">
        <v>1538</v>
      </c>
      <c r="AV121" s="20" t="s">
        <v>1539</v>
      </c>
      <c r="AW121" s="20" t="s">
        <v>1540</v>
      </c>
      <c r="AX121" s="20" t="s">
        <v>1541</v>
      </c>
    </row>
    <row r="122" spans="1:50" s="21" customFormat="1" ht="15" x14ac:dyDescent="0.25">
      <c r="A122" s="22">
        <v>43486.79864956018</v>
      </c>
      <c r="B122" s="23" t="s">
        <v>2126</v>
      </c>
      <c r="C122" s="23" t="s">
        <v>1621</v>
      </c>
      <c r="D122" s="23" t="s">
        <v>1597</v>
      </c>
      <c r="E122" s="23" t="s">
        <v>1606</v>
      </c>
      <c r="F122" s="23" t="s">
        <v>2127</v>
      </c>
      <c r="G122" s="23" t="s">
        <v>1598</v>
      </c>
      <c r="H122" s="23" t="s">
        <v>1599</v>
      </c>
      <c r="I122" s="24"/>
      <c r="J122" s="24"/>
      <c r="K122" s="23" t="s">
        <v>1600</v>
      </c>
      <c r="L122" s="23">
        <v>1</v>
      </c>
      <c r="M122" s="23" t="s">
        <v>1601</v>
      </c>
      <c r="N122" s="23" t="s">
        <v>2128</v>
      </c>
      <c r="O122" s="23" t="s">
        <v>1603</v>
      </c>
      <c r="P122" s="23" t="s">
        <v>1606</v>
      </c>
      <c r="Q122" s="23" t="s">
        <v>1605</v>
      </c>
      <c r="R122" s="24"/>
      <c r="S122" s="23" t="s">
        <v>1606</v>
      </c>
      <c r="T122" s="23" t="s">
        <v>1606</v>
      </c>
      <c r="U122" s="23">
        <v>2</v>
      </c>
      <c r="V122" s="23" t="s">
        <v>1606</v>
      </c>
      <c r="W122" s="23" t="s">
        <v>1606</v>
      </c>
      <c r="X122" s="24"/>
      <c r="Y122" s="23" t="s">
        <v>1607</v>
      </c>
      <c r="Z122" s="23" t="s">
        <v>1607</v>
      </c>
      <c r="AA122" s="23" t="s">
        <v>1608</v>
      </c>
      <c r="AB122" s="23" t="s">
        <v>1606</v>
      </c>
      <c r="AC122" s="23" t="s">
        <v>1609</v>
      </c>
      <c r="AD122" s="24"/>
      <c r="AE122" s="24"/>
      <c r="AF122" s="23" t="s">
        <v>1597</v>
      </c>
      <c r="AG122" s="23" t="s">
        <v>1606</v>
      </c>
      <c r="AH122" s="23" t="s">
        <v>1606</v>
      </c>
      <c r="AI122" s="23" t="s">
        <v>1606</v>
      </c>
      <c r="AJ122" s="23" t="s">
        <v>1606</v>
      </c>
      <c r="AK122" s="98" t="s">
        <v>1610</v>
      </c>
      <c r="AL122" s="24"/>
      <c r="AM122" s="23" t="s">
        <v>1606</v>
      </c>
      <c r="AN122" s="23" t="s">
        <v>1606</v>
      </c>
      <c r="AO122" s="23" t="s">
        <v>2129</v>
      </c>
      <c r="AP122" s="24"/>
      <c r="AQ122" s="23" t="s">
        <v>2130</v>
      </c>
      <c r="AR122" s="24"/>
      <c r="AS122" s="98" t="s">
        <v>1613</v>
      </c>
      <c r="AT122" s="23" t="s">
        <v>1606</v>
      </c>
      <c r="AU122" s="24"/>
      <c r="AV122" s="24"/>
      <c r="AW122" s="23" t="s">
        <v>1601</v>
      </c>
      <c r="AX122" s="23" t="s">
        <v>1606</v>
      </c>
    </row>
    <row r="123" spans="1:50" s="21" customFormat="1" ht="15" x14ac:dyDescent="0.25">
      <c r="A123" s="25">
        <v>43486.818257361112</v>
      </c>
      <c r="B123" s="26" t="s">
        <v>2126</v>
      </c>
      <c r="C123" s="26" t="s">
        <v>1621</v>
      </c>
      <c r="D123" s="26" t="s">
        <v>1597</v>
      </c>
      <c r="E123" s="26" t="s">
        <v>1606</v>
      </c>
      <c r="F123" s="26" t="s">
        <v>2131</v>
      </c>
      <c r="G123" s="26" t="s">
        <v>1606</v>
      </c>
      <c r="H123" s="26" t="s">
        <v>1599</v>
      </c>
      <c r="I123" s="27"/>
      <c r="J123" s="26" t="s">
        <v>2132</v>
      </c>
      <c r="K123" s="26" t="s">
        <v>1600</v>
      </c>
      <c r="L123" s="26">
        <v>1</v>
      </c>
      <c r="M123" s="26" t="s">
        <v>1670</v>
      </c>
      <c r="N123" s="26" t="s">
        <v>2133</v>
      </c>
      <c r="O123" s="26" t="s">
        <v>1603</v>
      </c>
      <c r="P123" s="26" t="s">
        <v>2134</v>
      </c>
      <c r="Q123" s="26" t="s">
        <v>1605</v>
      </c>
      <c r="R123" s="26" t="s">
        <v>1685</v>
      </c>
      <c r="S123" s="26" t="s">
        <v>1606</v>
      </c>
      <c r="T123" s="26" t="s">
        <v>1606</v>
      </c>
      <c r="U123" s="26">
        <v>1</v>
      </c>
      <c r="V123" s="26" t="s">
        <v>1606</v>
      </c>
      <c r="W123" s="26" t="s">
        <v>1606</v>
      </c>
      <c r="X123" s="26" t="s">
        <v>1685</v>
      </c>
      <c r="Y123" s="26" t="s">
        <v>1607</v>
      </c>
      <c r="Z123" s="26" t="s">
        <v>1607</v>
      </c>
      <c r="AA123" s="26" t="s">
        <v>1608</v>
      </c>
      <c r="AB123" s="26" t="s">
        <v>1598</v>
      </c>
      <c r="AC123" s="26" t="s">
        <v>1609</v>
      </c>
      <c r="AD123" s="26" t="s">
        <v>1685</v>
      </c>
      <c r="AE123" s="26" t="s">
        <v>1685</v>
      </c>
      <c r="AF123" s="26" t="s">
        <v>1597</v>
      </c>
      <c r="AG123" s="26" t="s">
        <v>1603</v>
      </c>
      <c r="AH123" s="26" t="s">
        <v>1598</v>
      </c>
      <c r="AI123" s="26" t="s">
        <v>1606</v>
      </c>
      <c r="AJ123" s="26" t="s">
        <v>1606</v>
      </c>
      <c r="AK123" s="99" t="s">
        <v>1613</v>
      </c>
      <c r="AL123" s="26" t="s">
        <v>1685</v>
      </c>
      <c r="AM123" s="26" t="s">
        <v>1606</v>
      </c>
      <c r="AN123" s="26" t="s">
        <v>1606</v>
      </c>
      <c r="AO123" s="26" t="s">
        <v>2135</v>
      </c>
      <c r="AP123" s="26" t="s">
        <v>1685</v>
      </c>
      <c r="AQ123" s="26" t="s">
        <v>2136</v>
      </c>
      <c r="AR123" s="26" t="s">
        <v>1685</v>
      </c>
      <c r="AS123" s="99" t="s">
        <v>1613</v>
      </c>
      <c r="AT123" s="26" t="s">
        <v>1606</v>
      </c>
      <c r="AU123" s="26" t="s">
        <v>1685</v>
      </c>
      <c r="AV123" s="26" t="s">
        <v>1685</v>
      </c>
      <c r="AW123" s="26" t="s">
        <v>1650</v>
      </c>
      <c r="AX123" s="26" t="s">
        <v>1603</v>
      </c>
    </row>
    <row r="124" spans="1:50" s="21" customFormat="1" ht="15" x14ac:dyDescent="0.25">
      <c r="A124" s="22">
        <v>43487.256542013885</v>
      </c>
      <c r="B124" s="23" t="s">
        <v>2126</v>
      </c>
      <c r="C124" s="23" t="s">
        <v>1596</v>
      </c>
      <c r="D124" s="23" t="s">
        <v>1618</v>
      </c>
      <c r="E124" s="23" t="s">
        <v>1603</v>
      </c>
      <c r="F124" s="24"/>
      <c r="G124" s="23" t="s">
        <v>1603</v>
      </c>
      <c r="H124" s="23" t="s">
        <v>1599</v>
      </c>
      <c r="I124" s="24"/>
      <c r="J124" s="24"/>
      <c r="K124" s="23" t="s">
        <v>1640</v>
      </c>
      <c r="L124" s="23">
        <v>3</v>
      </c>
      <c r="M124" s="23" t="s">
        <v>1628</v>
      </c>
      <c r="N124" s="23" t="s">
        <v>1679</v>
      </c>
      <c r="O124" s="23" t="s">
        <v>1603</v>
      </c>
      <c r="P124" s="23" t="s">
        <v>1767</v>
      </c>
      <c r="Q124" s="23" t="s">
        <v>1605</v>
      </c>
      <c r="R124" s="24"/>
      <c r="S124" s="23" t="s">
        <v>1606</v>
      </c>
      <c r="T124" s="23" t="s">
        <v>1603</v>
      </c>
      <c r="U124" s="23">
        <v>3</v>
      </c>
      <c r="V124" s="23" t="s">
        <v>1603</v>
      </c>
      <c r="W124" s="23" t="s">
        <v>1603</v>
      </c>
      <c r="X124" s="24"/>
      <c r="Y124" s="23" t="s">
        <v>1616</v>
      </c>
      <c r="Z124" s="23" t="s">
        <v>1642</v>
      </c>
      <c r="AA124" s="23" t="s">
        <v>1608</v>
      </c>
      <c r="AB124" s="23" t="s">
        <v>1606</v>
      </c>
      <c r="AC124" s="23" t="s">
        <v>1609</v>
      </c>
      <c r="AD124" s="24"/>
      <c r="AE124" s="24"/>
      <c r="AF124" s="23" t="s">
        <v>1618</v>
      </c>
      <c r="AG124" s="23" t="s">
        <v>1603</v>
      </c>
      <c r="AH124" s="23" t="s">
        <v>1603</v>
      </c>
      <c r="AI124" s="23" t="s">
        <v>1603</v>
      </c>
      <c r="AJ124" s="23" t="s">
        <v>1603</v>
      </c>
      <c r="AK124" s="98" t="s">
        <v>1620</v>
      </c>
      <c r="AL124" s="24"/>
      <c r="AM124" s="23" t="s">
        <v>1603</v>
      </c>
      <c r="AN124" s="23" t="s">
        <v>1603</v>
      </c>
      <c r="AO124" s="24"/>
      <c r="AP124" s="24"/>
      <c r="AQ124" s="23" t="s">
        <v>1850</v>
      </c>
      <c r="AR124" s="24"/>
      <c r="AS124" s="98" t="s">
        <v>1627</v>
      </c>
      <c r="AT124" s="23" t="s">
        <v>1603</v>
      </c>
      <c r="AU124" s="24"/>
      <c r="AV124" s="24"/>
      <c r="AW124" s="23" t="s">
        <v>1628</v>
      </c>
      <c r="AX124" s="23" t="s">
        <v>1603</v>
      </c>
    </row>
    <row r="125" spans="1:50" s="21" customFormat="1" ht="15" x14ac:dyDescent="0.25">
      <c r="A125" s="25">
        <v>43487.421527048617</v>
      </c>
      <c r="B125" s="26" t="s">
        <v>2126</v>
      </c>
      <c r="C125" s="26" t="s">
        <v>1621</v>
      </c>
      <c r="D125" s="26" t="s">
        <v>1597</v>
      </c>
      <c r="E125" s="26" t="s">
        <v>1603</v>
      </c>
      <c r="F125" s="27"/>
      <c r="G125" s="26" t="s">
        <v>1598</v>
      </c>
      <c r="H125" s="26" t="s">
        <v>1599</v>
      </c>
      <c r="I125" s="27"/>
      <c r="J125" s="26" t="s">
        <v>2137</v>
      </c>
      <c r="K125" s="26" t="s">
        <v>1623</v>
      </c>
      <c r="L125" s="26">
        <v>4</v>
      </c>
      <c r="M125" s="26" t="s">
        <v>1601</v>
      </c>
      <c r="N125" s="26" t="s">
        <v>2138</v>
      </c>
      <c r="O125" s="26" t="s">
        <v>1603</v>
      </c>
      <c r="P125" s="26" t="s">
        <v>2139</v>
      </c>
      <c r="Q125" s="26" t="s">
        <v>1673</v>
      </c>
      <c r="R125" s="27"/>
      <c r="S125" s="26" t="s">
        <v>1606</v>
      </c>
      <c r="T125" s="26" t="s">
        <v>1606</v>
      </c>
      <c r="U125" s="26">
        <v>1</v>
      </c>
      <c r="V125" s="26" t="s">
        <v>1606</v>
      </c>
      <c r="W125" s="26" t="s">
        <v>1606</v>
      </c>
      <c r="X125" s="27"/>
      <c r="Y125" s="26" t="s">
        <v>1607</v>
      </c>
      <c r="Z125" s="26" t="s">
        <v>1607</v>
      </c>
      <c r="AA125" s="26" t="s">
        <v>1608</v>
      </c>
      <c r="AB125" s="26" t="s">
        <v>1606</v>
      </c>
      <c r="AC125" s="26" t="s">
        <v>1609</v>
      </c>
      <c r="AD125" s="27"/>
      <c r="AE125" s="27"/>
      <c r="AF125" s="26" t="s">
        <v>1597</v>
      </c>
      <c r="AG125" s="26" t="s">
        <v>1603</v>
      </c>
      <c r="AH125" s="26" t="s">
        <v>1598</v>
      </c>
      <c r="AI125" s="26" t="s">
        <v>1598</v>
      </c>
      <c r="AJ125" s="26" t="s">
        <v>1598</v>
      </c>
      <c r="AK125" s="99" t="s">
        <v>1610</v>
      </c>
      <c r="AL125" s="27"/>
      <c r="AM125" s="26" t="s">
        <v>1606</v>
      </c>
      <c r="AN125" s="26" t="s">
        <v>1598</v>
      </c>
      <c r="AO125" s="27"/>
      <c r="AP125" s="27"/>
      <c r="AQ125" s="26" t="s">
        <v>2140</v>
      </c>
      <c r="AR125" s="27"/>
      <c r="AS125" s="99" t="s">
        <v>1610</v>
      </c>
      <c r="AT125" s="26" t="s">
        <v>1606</v>
      </c>
      <c r="AU125" s="27"/>
      <c r="AV125" s="27"/>
      <c r="AW125" s="26" t="s">
        <v>1650</v>
      </c>
      <c r="AX125" s="26" t="s">
        <v>1606</v>
      </c>
    </row>
    <row r="126" spans="1:50" s="21" customFormat="1" ht="15" x14ac:dyDescent="0.25">
      <c r="A126" s="22">
        <v>43487.649604097227</v>
      </c>
      <c r="B126" s="23" t="s">
        <v>2126</v>
      </c>
      <c r="C126" s="23" t="s">
        <v>1621</v>
      </c>
      <c r="D126" s="23" t="s">
        <v>1597</v>
      </c>
      <c r="E126" s="23" t="s">
        <v>1598</v>
      </c>
      <c r="F126" s="24"/>
      <c r="G126" s="23" t="s">
        <v>1603</v>
      </c>
      <c r="H126" s="23" t="s">
        <v>1599</v>
      </c>
      <c r="I126" s="24"/>
      <c r="J126" s="24"/>
      <c r="K126" s="23" t="s">
        <v>1623</v>
      </c>
      <c r="L126" s="23">
        <v>2</v>
      </c>
      <c r="M126" s="23" t="s">
        <v>1601</v>
      </c>
      <c r="N126" s="23" t="s">
        <v>2141</v>
      </c>
      <c r="O126" s="23" t="s">
        <v>1603</v>
      </c>
      <c r="P126" s="23" t="s">
        <v>2142</v>
      </c>
      <c r="Q126" s="23" t="s">
        <v>1810</v>
      </c>
      <c r="R126" s="23" t="s">
        <v>2143</v>
      </c>
      <c r="S126" s="23" t="s">
        <v>1606</v>
      </c>
      <c r="T126" s="23" t="s">
        <v>1606</v>
      </c>
      <c r="U126" s="23">
        <v>1</v>
      </c>
      <c r="V126" s="23" t="s">
        <v>1606</v>
      </c>
      <c r="W126" s="23" t="s">
        <v>1606</v>
      </c>
      <c r="X126" s="23" t="s">
        <v>2144</v>
      </c>
      <c r="Y126" s="23" t="s">
        <v>1607</v>
      </c>
      <c r="Z126" s="23" t="s">
        <v>1607</v>
      </c>
      <c r="AA126" s="23" t="s">
        <v>1608</v>
      </c>
      <c r="AB126" s="23" t="s">
        <v>1598</v>
      </c>
      <c r="AC126" s="23" t="s">
        <v>1609</v>
      </c>
      <c r="AD126" s="24"/>
      <c r="AE126" s="24"/>
      <c r="AF126" s="23" t="s">
        <v>1597</v>
      </c>
      <c r="AG126" s="23" t="s">
        <v>1603</v>
      </c>
      <c r="AH126" s="23" t="s">
        <v>1598</v>
      </c>
      <c r="AI126" s="23" t="s">
        <v>1598</v>
      </c>
      <c r="AJ126" s="23" t="s">
        <v>1603</v>
      </c>
      <c r="AK126" s="98" t="s">
        <v>1610</v>
      </c>
      <c r="AL126" s="24"/>
      <c r="AM126" s="23" t="s">
        <v>1606</v>
      </c>
      <c r="AN126" s="23" t="s">
        <v>1598</v>
      </c>
      <c r="AO126" s="23" t="s">
        <v>2145</v>
      </c>
      <c r="AP126" s="24"/>
      <c r="AQ126" s="23" t="s">
        <v>2146</v>
      </c>
      <c r="AR126" s="23" t="s">
        <v>2147</v>
      </c>
      <c r="AS126" s="98" t="s">
        <v>1613</v>
      </c>
      <c r="AT126" s="23" t="s">
        <v>1603</v>
      </c>
      <c r="AU126" s="23" t="s">
        <v>2148</v>
      </c>
      <c r="AV126" s="23" t="s">
        <v>2149</v>
      </c>
      <c r="AW126" s="23" t="s">
        <v>1601</v>
      </c>
      <c r="AX126" s="23" t="s">
        <v>1606</v>
      </c>
    </row>
    <row r="127" spans="1:50" s="21" customFormat="1" ht="15" x14ac:dyDescent="0.25">
      <c r="A127" s="25">
        <v>43487.655337326389</v>
      </c>
      <c r="B127" s="26" t="s">
        <v>2126</v>
      </c>
      <c r="C127" s="26" t="s">
        <v>1596</v>
      </c>
      <c r="D127" s="26" t="s">
        <v>1597</v>
      </c>
      <c r="E127" s="26" t="s">
        <v>1598</v>
      </c>
      <c r="F127" s="27"/>
      <c r="G127" s="26" t="s">
        <v>1598</v>
      </c>
      <c r="H127" s="26" t="s">
        <v>1599</v>
      </c>
      <c r="I127" s="27"/>
      <c r="J127" s="26" t="s">
        <v>2150</v>
      </c>
      <c r="K127" s="26" t="s">
        <v>1600</v>
      </c>
      <c r="L127" s="26">
        <v>1</v>
      </c>
      <c r="M127" s="26" t="s">
        <v>1670</v>
      </c>
      <c r="N127" s="26" t="s">
        <v>2151</v>
      </c>
      <c r="O127" s="26" t="s">
        <v>1603</v>
      </c>
      <c r="P127" s="26" t="s">
        <v>1659</v>
      </c>
      <c r="Q127" s="26" t="s">
        <v>1673</v>
      </c>
      <c r="R127" s="27"/>
      <c r="S127" s="26" t="s">
        <v>1603</v>
      </c>
      <c r="T127" s="26" t="s">
        <v>1606</v>
      </c>
      <c r="U127" s="26">
        <v>3</v>
      </c>
      <c r="V127" s="26" t="s">
        <v>1606</v>
      </c>
      <c r="W127" s="26" t="s">
        <v>1606</v>
      </c>
      <c r="X127" s="27"/>
      <c r="Y127" s="26" t="s">
        <v>1607</v>
      </c>
      <c r="Z127" s="26" t="s">
        <v>1607</v>
      </c>
      <c r="AA127" s="26" t="s">
        <v>1608</v>
      </c>
      <c r="AB127" s="26" t="s">
        <v>1606</v>
      </c>
      <c r="AC127" s="26" t="s">
        <v>1661</v>
      </c>
      <c r="AD127" s="26" t="s">
        <v>2152</v>
      </c>
      <c r="AE127" s="27"/>
      <c r="AF127" s="26" t="s">
        <v>1597</v>
      </c>
      <c r="AG127" s="26" t="s">
        <v>1606</v>
      </c>
      <c r="AH127" s="26" t="s">
        <v>1606</v>
      </c>
      <c r="AI127" s="26" t="s">
        <v>1606</v>
      </c>
      <c r="AJ127" s="26" t="s">
        <v>1606</v>
      </c>
      <c r="AK127" s="99" t="s">
        <v>1610</v>
      </c>
      <c r="AL127" s="27"/>
      <c r="AM127" s="26" t="s">
        <v>1606</v>
      </c>
      <c r="AN127" s="26" t="s">
        <v>1606</v>
      </c>
      <c r="AO127" s="26" t="s">
        <v>2153</v>
      </c>
      <c r="AP127" s="27"/>
      <c r="AQ127" s="26" t="s">
        <v>2154</v>
      </c>
      <c r="AR127" s="27"/>
      <c r="AS127" s="99" t="s">
        <v>1610</v>
      </c>
      <c r="AT127" s="26" t="s">
        <v>1606</v>
      </c>
      <c r="AU127" s="27"/>
      <c r="AV127" s="27"/>
      <c r="AW127" s="26" t="s">
        <v>1650</v>
      </c>
      <c r="AX127" s="26" t="s">
        <v>1606</v>
      </c>
    </row>
    <row r="128" spans="1:50" s="21" customFormat="1" ht="15" x14ac:dyDescent="0.25">
      <c r="A128" s="22">
        <v>43488.394088020832</v>
      </c>
      <c r="B128" s="23" t="s">
        <v>2126</v>
      </c>
      <c r="C128" s="23" t="s">
        <v>1621</v>
      </c>
      <c r="D128" s="23" t="s">
        <v>1597</v>
      </c>
      <c r="E128" s="23" t="s">
        <v>1598</v>
      </c>
      <c r="F128" s="24"/>
      <c r="G128" s="23" t="s">
        <v>1598</v>
      </c>
      <c r="H128" s="23" t="s">
        <v>1599</v>
      </c>
      <c r="I128" s="24"/>
      <c r="J128" s="23" t="s">
        <v>1676</v>
      </c>
      <c r="K128" s="23" t="s">
        <v>1623</v>
      </c>
      <c r="L128" s="23">
        <v>2</v>
      </c>
      <c r="M128" s="23" t="s">
        <v>1601</v>
      </c>
      <c r="N128" s="23" t="s">
        <v>2155</v>
      </c>
      <c r="O128" s="23" t="s">
        <v>1603</v>
      </c>
      <c r="P128" s="23" t="s">
        <v>1676</v>
      </c>
      <c r="Q128" s="23" t="s">
        <v>1605</v>
      </c>
      <c r="R128" s="24"/>
      <c r="S128" s="23" t="s">
        <v>1603</v>
      </c>
      <c r="T128" s="23" t="s">
        <v>1606</v>
      </c>
      <c r="U128" s="23">
        <v>1</v>
      </c>
      <c r="V128" s="23" t="s">
        <v>1606</v>
      </c>
      <c r="W128" s="23" t="s">
        <v>1606</v>
      </c>
      <c r="X128" s="23" t="s">
        <v>2015</v>
      </c>
      <c r="Y128" s="23" t="s">
        <v>1607</v>
      </c>
      <c r="Z128" s="23" t="s">
        <v>1607</v>
      </c>
      <c r="AA128" s="23" t="s">
        <v>1608</v>
      </c>
      <c r="AB128" s="23" t="s">
        <v>1598</v>
      </c>
      <c r="AC128" s="23" t="s">
        <v>1609</v>
      </c>
      <c r="AD128" s="24"/>
      <c r="AE128" s="24"/>
      <c r="AF128" s="23" t="s">
        <v>1597</v>
      </c>
      <c r="AG128" s="23" t="s">
        <v>1603</v>
      </c>
      <c r="AH128" s="23" t="s">
        <v>1598</v>
      </c>
      <c r="AI128" s="23" t="s">
        <v>1598</v>
      </c>
      <c r="AJ128" s="23" t="s">
        <v>1606</v>
      </c>
      <c r="AK128" s="98" t="s">
        <v>1613</v>
      </c>
      <c r="AL128" s="24"/>
      <c r="AM128" s="23" t="s">
        <v>1606</v>
      </c>
      <c r="AN128" s="23" t="s">
        <v>1606</v>
      </c>
      <c r="AO128" s="23" t="s">
        <v>2156</v>
      </c>
      <c r="AP128" s="24"/>
      <c r="AQ128" s="23" t="s">
        <v>2157</v>
      </c>
      <c r="AR128" s="23" t="s">
        <v>2158</v>
      </c>
      <c r="AS128" s="98" t="s">
        <v>1613</v>
      </c>
      <c r="AT128" s="23" t="s">
        <v>1606</v>
      </c>
      <c r="AU128" s="24"/>
      <c r="AV128" s="24"/>
      <c r="AW128" s="23" t="s">
        <v>1601</v>
      </c>
      <c r="AX128" s="23" t="s">
        <v>1606</v>
      </c>
    </row>
    <row r="129" spans="1:50" s="21" customFormat="1" ht="15" x14ac:dyDescent="0.25">
      <c r="A129" s="25">
        <v>43488.584810347224</v>
      </c>
      <c r="B129" s="26" t="s">
        <v>2126</v>
      </c>
      <c r="C129" s="26" t="s">
        <v>1621</v>
      </c>
      <c r="D129" s="26" t="s">
        <v>1597</v>
      </c>
      <c r="E129" s="26" t="s">
        <v>1606</v>
      </c>
      <c r="F129" s="27"/>
      <c r="G129" s="26" t="s">
        <v>1598</v>
      </c>
      <c r="H129" s="26" t="s">
        <v>1599</v>
      </c>
      <c r="I129" s="27"/>
      <c r="J129" s="27"/>
      <c r="K129" s="26" t="s">
        <v>1600</v>
      </c>
      <c r="L129" s="26">
        <v>1</v>
      </c>
      <c r="M129" s="26" t="s">
        <v>1601</v>
      </c>
      <c r="N129" s="26" t="s">
        <v>2159</v>
      </c>
      <c r="O129" s="26" t="s">
        <v>1603</v>
      </c>
      <c r="P129" s="26" t="s">
        <v>1606</v>
      </c>
      <c r="Q129" s="26" t="s">
        <v>1605</v>
      </c>
      <c r="R129" s="27"/>
      <c r="S129" s="26" t="s">
        <v>1606</v>
      </c>
      <c r="T129" s="26" t="s">
        <v>1606</v>
      </c>
      <c r="U129" s="26">
        <v>2</v>
      </c>
      <c r="V129" s="26" t="s">
        <v>1606</v>
      </c>
      <c r="W129" s="26" t="s">
        <v>1606</v>
      </c>
      <c r="X129" s="27"/>
      <c r="Y129" s="26" t="s">
        <v>1607</v>
      </c>
      <c r="Z129" s="26" t="s">
        <v>1616</v>
      </c>
      <c r="AA129" s="26" t="s">
        <v>1608</v>
      </c>
      <c r="AB129" s="26" t="s">
        <v>1606</v>
      </c>
      <c r="AC129" s="26" t="s">
        <v>1617</v>
      </c>
      <c r="AD129" s="27"/>
      <c r="AE129" s="27"/>
      <c r="AF129" s="26" t="s">
        <v>1597</v>
      </c>
      <c r="AG129" s="26" t="s">
        <v>1603</v>
      </c>
      <c r="AH129" s="26" t="s">
        <v>1598</v>
      </c>
      <c r="AI129" s="26" t="s">
        <v>1603</v>
      </c>
      <c r="AJ129" s="26" t="s">
        <v>1606</v>
      </c>
      <c r="AK129" s="99" t="s">
        <v>1610</v>
      </c>
      <c r="AL129" s="27"/>
      <c r="AM129" s="26" t="s">
        <v>1606</v>
      </c>
      <c r="AN129" s="26" t="s">
        <v>1606</v>
      </c>
      <c r="AO129" s="27"/>
      <c r="AP129" s="27"/>
      <c r="AQ129" s="26" t="s">
        <v>2160</v>
      </c>
      <c r="AR129" s="27"/>
      <c r="AS129" s="99" t="s">
        <v>1613</v>
      </c>
      <c r="AT129" s="26" t="s">
        <v>1606</v>
      </c>
      <c r="AU129" s="27"/>
      <c r="AV129" s="27"/>
      <c r="AW129" s="26" t="s">
        <v>1601</v>
      </c>
      <c r="AX129" s="26" t="s">
        <v>1606</v>
      </c>
    </row>
    <row r="130" spans="1:50" s="21" customFormat="1" ht="15" x14ac:dyDescent="0.25">
      <c r="A130" s="22">
        <v>43488.604731006941</v>
      </c>
      <c r="B130" s="23" t="s">
        <v>2126</v>
      </c>
      <c r="C130" s="23" t="s">
        <v>1596</v>
      </c>
      <c r="D130" s="23" t="s">
        <v>1618</v>
      </c>
      <c r="E130" s="23" t="s">
        <v>1603</v>
      </c>
      <c r="F130" s="24"/>
      <c r="G130" s="23" t="s">
        <v>1598</v>
      </c>
      <c r="H130" s="23" t="s">
        <v>1599</v>
      </c>
      <c r="I130" s="24"/>
      <c r="J130" s="23" t="s">
        <v>2161</v>
      </c>
      <c r="K130" s="23" t="s">
        <v>1600</v>
      </c>
      <c r="L130" s="23">
        <v>2</v>
      </c>
      <c r="M130" s="23" t="s">
        <v>1670</v>
      </c>
      <c r="N130" s="23" t="s">
        <v>2162</v>
      </c>
      <c r="O130" s="23" t="s">
        <v>1603</v>
      </c>
      <c r="P130" s="23" t="s">
        <v>1767</v>
      </c>
      <c r="Q130" s="23" t="s">
        <v>1810</v>
      </c>
      <c r="R130" s="23" t="s">
        <v>2163</v>
      </c>
      <c r="S130" s="23" t="s">
        <v>1606</v>
      </c>
      <c r="T130" s="23" t="s">
        <v>1603</v>
      </c>
      <c r="U130" s="23">
        <v>3</v>
      </c>
      <c r="V130" s="23" t="s">
        <v>1603</v>
      </c>
      <c r="W130" s="23" t="s">
        <v>1603</v>
      </c>
      <c r="X130" s="23" t="s">
        <v>2164</v>
      </c>
      <c r="Y130" s="23" t="s">
        <v>1616</v>
      </c>
      <c r="Z130" s="23" t="s">
        <v>1607</v>
      </c>
      <c r="AA130" s="23" t="s">
        <v>1608</v>
      </c>
      <c r="AB130" s="23" t="s">
        <v>1603</v>
      </c>
      <c r="AC130" s="23" t="s">
        <v>1609</v>
      </c>
      <c r="AD130" s="24"/>
      <c r="AE130" s="23" t="s">
        <v>2165</v>
      </c>
      <c r="AF130" s="23" t="s">
        <v>1618</v>
      </c>
      <c r="AG130" s="23" t="s">
        <v>1598</v>
      </c>
      <c r="AH130" s="23" t="s">
        <v>1598</v>
      </c>
      <c r="AI130" s="23" t="s">
        <v>1598</v>
      </c>
      <c r="AJ130" s="23" t="s">
        <v>1598</v>
      </c>
      <c r="AK130" s="98" t="s">
        <v>1613</v>
      </c>
      <c r="AL130" s="23" t="s">
        <v>2166</v>
      </c>
      <c r="AM130" s="23" t="s">
        <v>1603</v>
      </c>
      <c r="AN130" s="23" t="s">
        <v>1603</v>
      </c>
      <c r="AO130" s="23" t="s">
        <v>2167</v>
      </c>
      <c r="AP130" s="23" t="s">
        <v>2168</v>
      </c>
      <c r="AQ130" s="23" t="s">
        <v>2169</v>
      </c>
      <c r="AR130" s="23" t="s">
        <v>2170</v>
      </c>
      <c r="AS130" s="98" t="s">
        <v>1627</v>
      </c>
      <c r="AT130" s="23" t="s">
        <v>1606</v>
      </c>
      <c r="AU130" s="23" t="s">
        <v>2171</v>
      </c>
      <c r="AV130" s="23" t="s">
        <v>2172</v>
      </c>
      <c r="AW130" s="23" t="s">
        <v>1601</v>
      </c>
      <c r="AX130" s="23" t="s">
        <v>1606</v>
      </c>
    </row>
    <row r="131" spans="1:50" s="21" customFormat="1" ht="15" x14ac:dyDescent="0.25">
      <c r="A131" s="25">
        <v>43488.665176666662</v>
      </c>
      <c r="B131" s="26" t="s">
        <v>2126</v>
      </c>
      <c r="C131" s="26" t="s">
        <v>1596</v>
      </c>
      <c r="D131" s="26" t="s">
        <v>1597</v>
      </c>
      <c r="E131" s="26" t="s">
        <v>1598</v>
      </c>
      <c r="F131" s="27"/>
      <c r="G131" s="26" t="s">
        <v>1598</v>
      </c>
      <c r="H131" s="26" t="s">
        <v>1599</v>
      </c>
      <c r="I131" s="27"/>
      <c r="J131" s="27"/>
      <c r="K131" s="26" t="s">
        <v>1843</v>
      </c>
      <c r="L131" s="26">
        <v>1</v>
      </c>
      <c r="M131" s="26" t="s">
        <v>1601</v>
      </c>
      <c r="N131" s="26" t="s">
        <v>2173</v>
      </c>
      <c r="O131" s="26" t="s">
        <v>1603</v>
      </c>
      <c r="P131" s="26" t="s">
        <v>1603</v>
      </c>
      <c r="Q131" s="26" t="s">
        <v>1673</v>
      </c>
      <c r="R131" s="26" t="s">
        <v>2174</v>
      </c>
      <c r="S131" s="26" t="s">
        <v>1606</v>
      </c>
      <c r="T131" s="26" t="s">
        <v>1606</v>
      </c>
      <c r="U131" s="26">
        <v>2</v>
      </c>
      <c r="V131" s="26" t="s">
        <v>1606</v>
      </c>
      <c r="W131" s="26" t="s">
        <v>1606</v>
      </c>
      <c r="X131" s="26" t="s">
        <v>2175</v>
      </c>
      <c r="Y131" s="26" t="s">
        <v>1607</v>
      </c>
      <c r="Z131" s="26" t="s">
        <v>1616</v>
      </c>
      <c r="AA131" s="26" t="s">
        <v>1608</v>
      </c>
      <c r="AB131" s="26" t="s">
        <v>1603</v>
      </c>
      <c r="AC131" s="26" t="s">
        <v>2176</v>
      </c>
      <c r="AD131" s="27"/>
      <c r="AE131" s="27"/>
      <c r="AF131" s="26" t="s">
        <v>1597</v>
      </c>
      <c r="AG131" s="26" t="s">
        <v>1603</v>
      </c>
      <c r="AH131" s="26" t="s">
        <v>1598</v>
      </c>
      <c r="AI131" s="26" t="s">
        <v>1598</v>
      </c>
      <c r="AJ131" s="26" t="s">
        <v>1598</v>
      </c>
      <c r="AK131" s="99" t="s">
        <v>1613</v>
      </c>
      <c r="AL131" s="27"/>
      <c r="AM131" s="26" t="s">
        <v>1598</v>
      </c>
      <c r="AN131" s="26" t="s">
        <v>1606</v>
      </c>
      <c r="AO131" s="26" t="s">
        <v>2177</v>
      </c>
      <c r="AP131" s="26" t="s">
        <v>1038</v>
      </c>
      <c r="AQ131" s="26" t="s">
        <v>1039</v>
      </c>
      <c r="AR131" s="27"/>
      <c r="AS131" s="99" t="s">
        <v>1620</v>
      </c>
      <c r="AT131" s="26" t="s">
        <v>1606</v>
      </c>
      <c r="AU131" s="27"/>
      <c r="AV131" s="27"/>
      <c r="AW131" s="26" t="s">
        <v>1650</v>
      </c>
      <c r="AX131" s="26" t="s">
        <v>1603</v>
      </c>
    </row>
    <row r="132" spans="1:50" s="21" customFormat="1" ht="15" x14ac:dyDescent="0.25">
      <c r="A132" s="22">
        <v>43488.689542083332</v>
      </c>
      <c r="B132" s="23" t="s">
        <v>2126</v>
      </c>
      <c r="C132" s="23" t="s">
        <v>1621</v>
      </c>
      <c r="D132" s="23" t="s">
        <v>1597</v>
      </c>
      <c r="E132" s="23" t="s">
        <v>1603</v>
      </c>
      <c r="F132" s="24"/>
      <c r="G132" s="23" t="s">
        <v>1603</v>
      </c>
      <c r="H132" s="23" t="s">
        <v>1599</v>
      </c>
      <c r="I132" s="24"/>
      <c r="J132" s="24"/>
      <c r="K132" s="23" t="s">
        <v>1623</v>
      </c>
      <c r="L132" s="23">
        <v>3</v>
      </c>
      <c r="M132" s="23" t="s">
        <v>1601</v>
      </c>
      <c r="N132" s="23" t="s">
        <v>1040</v>
      </c>
      <c r="O132" s="23" t="s">
        <v>1603</v>
      </c>
      <c r="P132" s="23" t="s">
        <v>1767</v>
      </c>
      <c r="Q132" s="23" t="s">
        <v>1605</v>
      </c>
      <c r="R132" s="24"/>
      <c r="S132" s="23" t="s">
        <v>1606</v>
      </c>
      <c r="T132" s="23" t="s">
        <v>1606</v>
      </c>
      <c r="U132" s="23">
        <v>1</v>
      </c>
      <c r="V132" s="23" t="s">
        <v>1603</v>
      </c>
      <c r="W132" s="23" t="s">
        <v>1606</v>
      </c>
      <c r="X132" s="24"/>
      <c r="Y132" s="23" t="s">
        <v>1616</v>
      </c>
      <c r="Z132" s="23" t="s">
        <v>1607</v>
      </c>
      <c r="AA132" s="23" t="s">
        <v>1643</v>
      </c>
      <c r="AB132" s="23" t="s">
        <v>1603</v>
      </c>
      <c r="AC132" s="23" t="s">
        <v>1718</v>
      </c>
      <c r="AD132" s="23" t="s">
        <v>1041</v>
      </c>
      <c r="AE132" s="24"/>
      <c r="AF132" s="23" t="s">
        <v>1630</v>
      </c>
      <c r="AG132" s="23" t="s">
        <v>1606</v>
      </c>
      <c r="AH132" s="23" t="s">
        <v>1606</v>
      </c>
      <c r="AI132" s="23" t="s">
        <v>1606</v>
      </c>
      <c r="AJ132" s="23" t="s">
        <v>1606</v>
      </c>
      <c r="AK132" s="98" t="s">
        <v>1620</v>
      </c>
      <c r="AL132" s="24"/>
      <c r="AM132" s="23" t="s">
        <v>1606</v>
      </c>
      <c r="AN132" s="23" t="s">
        <v>1603</v>
      </c>
      <c r="AO132" s="23" t="s">
        <v>1042</v>
      </c>
      <c r="AP132" s="24"/>
      <c r="AQ132" s="23" t="s">
        <v>1043</v>
      </c>
      <c r="AR132" s="24"/>
      <c r="AS132" s="98" t="s">
        <v>1613</v>
      </c>
      <c r="AT132" s="23" t="s">
        <v>1603</v>
      </c>
      <c r="AU132" s="24"/>
      <c r="AV132" s="24"/>
      <c r="AW132" s="23" t="s">
        <v>1650</v>
      </c>
      <c r="AX132" s="23" t="s">
        <v>1606</v>
      </c>
    </row>
    <row r="133" spans="1:50" s="21" customFormat="1" ht="15" x14ac:dyDescent="0.25">
      <c r="A133" s="25">
        <v>43488.985167847219</v>
      </c>
      <c r="B133" s="26" t="s">
        <v>2126</v>
      </c>
      <c r="C133" s="26" t="s">
        <v>1596</v>
      </c>
      <c r="D133" s="26" t="s">
        <v>1618</v>
      </c>
      <c r="E133" s="26" t="s">
        <v>1603</v>
      </c>
      <c r="F133" s="27"/>
      <c r="G133" s="26" t="s">
        <v>1603</v>
      </c>
      <c r="H133" s="26" t="s">
        <v>1599</v>
      </c>
      <c r="I133" s="27"/>
      <c r="J133" s="27"/>
      <c r="K133" s="26" t="s">
        <v>1600</v>
      </c>
      <c r="L133" s="26">
        <v>5</v>
      </c>
      <c r="M133" s="26" t="s">
        <v>1628</v>
      </c>
      <c r="N133" s="26" t="s">
        <v>1641</v>
      </c>
      <c r="O133" s="26" t="s">
        <v>1606</v>
      </c>
      <c r="P133" s="26" t="s">
        <v>1767</v>
      </c>
      <c r="Q133" s="26" t="s">
        <v>1810</v>
      </c>
      <c r="R133" s="27"/>
      <c r="S133" s="26" t="s">
        <v>1603</v>
      </c>
      <c r="T133" s="26" t="s">
        <v>1603</v>
      </c>
      <c r="U133" s="26">
        <v>3</v>
      </c>
      <c r="V133" s="26" t="s">
        <v>1603</v>
      </c>
      <c r="W133" s="26" t="s">
        <v>1606</v>
      </c>
      <c r="X133" s="26" t="s">
        <v>1641</v>
      </c>
      <c r="Y133" s="26" t="s">
        <v>1642</v>
      </c>
      <c r="Z133" s="26" t="s">
        <v>1616</v>
      </c>
      <c r="AA133" s="26" t="s">
        <v>1643</v>
      </c>
      <c r="AB133" s="26" t="s">
        <v>1603</v>
      </c>
      <c r="AC133" s="26" t="s">
        <v>1609</v>
      </c>
      <c r="AD133" s="27"/>
      <c r="AE133" s="27"/>
      <c r="AF133" s="26" t="s">
        <v>1630</v>
      </c>
      <c r="AG133" s="26" t="s">
        <v>1606</v>
      </c>
      <c r="AH133" s="26" t="s">
        <v>1603</v>
      </c>
      <c r="AI133" s="26" t="s">
        <v>1603</v>
      </c>
      <c r="AJ133" s="26" t="s">
        <v>1598</v>
      </c>
      <c r="AK133" s="99" t="s">
        <v>1620</v>
      </c>
      <c r="AL133" s="27"/>
      <c r="AM133" s="26" t="s">
        <v>1598</v>
      </c>
      <c r="AN133" s="26" t="s">
        <v>1603</v>
      </c>
      <c r="AO133" s="27"/>
      <c r="AP133" s="27"/>
      <c r="AQ133" s="26" t="s">
        <v>1850</v>
      </c>
      <c r="AR133" s="27"/>
      <c r="AS133" s="99" t="s">
        <v>1620</v>
      </c>
      <c r="AT133" s="26" t="s">
        <v>1606</v>
      </c>
      <c r="AU133" s="27"/>
      <c r="AV133" s="27"/>
      <c r="AW133" s="26" t="s">
        <v>1601</v>
      </c>
      <c r="AX133" s="26" t="s">
        <v>1603</v>
      </c>
    </row>
    <row r="134" spans="1:50" s="21" customFormat="1" ht="15" x14ac:dyDescent="0.25">
      <c r="A134" s="22">
        <v>43489.510059039356</v>
      </c>
      <c r="B134" s="23" t="s">
        <v>2126</v>
      </c>
      <c r="C134" s="23" t="s">
        <v>1621</v>
      </c>
      <c r="D134" s="23" t="s">
        <v>1597</v>
      </c>
      <c r="E134" s="23" t="s">
        <v>1598</v>
      </c>
      <c r="F134" s="24"/>
      <c r="G134" s="23" t="s">
        <v>1598</v>
      </c>
      <c r="H134" s="23" t="s">
        <v>1599</v>
      </c>
      <c r="I134" s="24"/>
      <c r="J134" s="23" t="s">
        <v>1044</v>
      </c>
      <c r="K134" s="23" t="s">
        <v>1600</v>
      </c>
      <c r="L134" s="23">
        <v>2</v>
      </c>
      <c r="M134" s="23" t="s">
        <v>1601</v>
      </c>
      <c r="N134" s="23" t="s">
        <v>1045</v>
      </c>
      <c r="O134" s="23" t="s">
        <v>1603</v>
      </c>
      <c r="P134" s="23" t="s">
        <v>1046</v>
      </c>
      <c r="Q134" s="23" t="s">
        <v>1810</v>
      </c>
      <c r="R134" s="23" t="s">
        <v>1047</v>
      </c>
      <c r="S134" s="23" t="s">
        <v>1603</v>
      </c>
      <c r="T134" s="23" t="s">
        <v>1606</v>
      </c>
      <c r="U134" s="23">
        <v>1</v>
      </c>
      <c r="V134" s="23" t="s">
        <v>1606</v>
      </c>
      <c r="W134" s="23" t="s">
        <v>1606</v>
      </c>
      <c r="X134" s="23" t="s">
        <v>1048</v>
      </c>
      <c r="Y134" s="23" t="s">
        <v>1607</v>
      </c>
      <c r="Z134" s="23" t="s">
        <v>1607</v>
      </c>
      <c r="AA134" s="23" t="s">
        <v>1608</v>
      </c>
      <c r="AB134" s="23" t="s">
        <v>1598</v>
      </c>
      <c r="AC134" s="23" t="s">
        <v>1718</v>
      </c>
      <c r="AD134" s="23" t="s">
        <v>1049</v>
      </c>
      <c r="AE134" s="24"/>
      <c r="AF134" s="23" t="s">
        <v>1597</v>
      </c>
      <c r="AG134" s="23" t="s">
        <v>1598</v>
      </c>
      <c r="AH134" s="23" t="s">
        <v>1598</v>
      </c>
      <c r="AI134" s="23" t="s">
        <v>1598</v>
      </c>
      <c r="AJ134" s="23" t="s">
        <v>1606</v>
      </c>
      <c r="AK134" s="98" t="s">
        <v>1610</v>
      </c>
      <c r="AL134" s="24"/>
      <c r="AM134" s="23" t="s">
        <v>1606</v>
      </c>
      <c r="AN134" s="23" t="s">
        <v>1606</v>
      </c>
      <c r="AO134" s="24"/>
      <c r="AP134" s="24"/>
      <c r="AQ134" s="23" t="s">
        <v>1050</v>
      </c>
      <c r="AR134" s="24"/>
      <c r="AS134" s="98" t="s">
        <v>1620</v>
      </c>
      <c r="AT134" s="23" t="s">
        <v>1606</v>
      </c>
      <c r="AU134" s="24"/>
      <c r="AV134" s="24"/>
      <c r="AW134" s="23" t="s">
        <v>1601</v>
      </c>
      <c r="AX134" s="23" t="s">
        <v>1606</v>
      </c>
    </row>
    <row r="135" spans="1:50" s="21" customFormat="1" ht="15" x14ac:dyDescent="0.25">
      <c r="A135" s="25">
        <v>43490.365330520828</v>
      </c>
      <c r="B135" s="26" t="s">
        <v>2126</v>
      </c>
      <c r="C135" s="26" t="s">
        <v>1621</v>
      </c>
      <c r="D135" s="26" t="s">
        <v>1618</v>
      </c>
      <c r="E135" s="26" t="s">
        <v>1603</v>
      </c>
      <c r="F135" s="27"/>
      <c r="G135" s="26" t="s">
        <v>1603</v>
      </c>
      <c r="H135" s="26" t="s">
        <v>1599</v>
      </c>
      <c r="I135" s="27"/>
      <c r="J135" s="27"/>
      <c r="K135" s="26" t="s">
        <v>1623</v>
      </c>
      <c r="L135" s="26">
        <v>3</v>
      </c>
      <c r="M135" s="26" t="s">
        <v>1628</v>
      </c>
      <c r="N135" s="26" t="s">
        <v>1051</v>
      </c>
      <c r="O135" s="26" t="s">
        <v>1603</v>
      </c>
      <c r="P135" s="26" t="s">
        <v>1052</v>
      </c>
      <c r="Q135" s="26" t="s">
        <v>1605</v>
      </c>
      <c r="R135" s="27"/>
      <c r="S135" s="26" t="s">
        <v>1606</v>
      </c>
      <c r="T135" s="26" t="s">
        <v>1603</v>
      </c>
      <c r="U135" s="26">
        <v>5</v>
      </c>
      <c r="V135" s="26" t="s">
        <v>1606</v>
      </c>
      <c r="W135" s="26" t="s">
        <v>1603</v>
      </c>
      <c r="X135" s="26" t="s">
        <v>1053</v>
      </c>
      <c r="Y135" s="26" t="s">
        <v>1642</v>
      </c>
      <c r="Z135" s="26" t="s">
        <v>1616</v>
      </c>
      <c r="AA135" s="26" t="s">
        <v>1608</v>
      </c>
      <c r="AB135" s="26" t="s">
        <v>1603</v>
      </c>
      <c r="AC135" s="26" t="s">
        <v>1609</v>
      </c>
      <c r="AD135" s="27"/>
      <c r="AE135" s="26" t="s">
        <v>1054</v>
      </c>
      <c r="AF135" s="26" t="s">
        <v>1618</v>
      </c>
      <c r="AG135" s="26" t="s">
        <v>1606</v>
      </c>
      <c r="AH135" s="26" t="s">
        <v>1603</v>
      </c>
      <c r="AI135" s="26" t="s">
        <v>1603</v>
      </c>
      <c r="AJ135" s="26" t="s">
        <v>1606</v>
      </c>
      <c r="AK135" s="99" t="s">
        <v>1627</v>
      </c>
      <c r="AL135" s="26" t="s">
        <v>1055</v>
      </c>
      <c r="AM135" s="26" t="s">
        <v>1603</v>
      </c>
      <c r="AN135" s="26" t="s">
        <v>1603</v>
      </c>
      <c r="AO135" s="26" t="s">
        <v>1056</v>
      </c>
      <c r="AP135" s="26" t="s">
        <v>1057</v>
      </c>
      <c r="AQ135" s="26" t="s">
        <v>1058</v>
      </c>
      <c r="AR135" s="26" t="s">
        <v>1059</v>
      </c>
      <c r="AS135" s="99" t="s">
        <v>1613</v>
      </c>
      <c r="AT135" s="26" t="s">
        <v>1603</v>
      </c>
      <c r="AU135" s="27"/>
      <c r="AV135" s="27"/>
      <c r="AW135" s="26" t="s">
        <v>1650</v>
      </c>
      <c r="AX135" s="26" t="s">
        <v>1603</v>
      </c>
    </row>
    <row r="136" spans="1:50" s="21" customFormat="1" ht="15" x14ac:dyDescent="0.25">
      <c r="A136" s="22">
        <v>43490.515122395838</v>
      </c>
      <c r="B136" s="23" t="s">
        <v>2126</v>
      </c>
      <c r="C136" s="23" t="s">
        <v>1621</v>
      </c>
      <c r="D136" s="23" t="s">
        <v>1618</v>
      </c>
      <c r="E136" s="23" t="s">
        <v>1603</v>
      </c>
      <c r="F136" s="24"/>
      <c r="G136" s="23" t="s">
        <v>1598</v>
      </c>
      <c r="H136" s="23" t="s">
        <v>1599</v>
      </c>
      <c r="I136" s="24"/>
      <c r="J136" s="23" t="s">
        <v>1060</v>
      </c>
      <c r="K136" s="23" t="s">
        <v>1600</v>
      </c>
      <c r="L136" s="23">
        <v>2</v>
      </c>
      <c r="M136" s="23" t="s">
        <v>1601</v>
      </c>
      <c r="N136" s="23" t="s">
        <v>1061</v>
      </c>
      <c r="O136" s="23" t="s">
        <v>1603</v>
      </c>
      <c r="P136" s="23" t="s">
        <v>1062</v>
      </c>
      <c r="Q136" s="23" t="s">
        <v>1605</v>
      </c>
      <c r="R136" s="24"/>
      <c r="S136" s="23" t="s">
        <v>1603</v>
      </c>
      <c r="T136" s="23" t="s">
        <v>1606</v>
      </c>
      <c r="U136" s="23">
        <v>2</v>
      </c>
      <c r="V136" s="23" t="s">
        <v>1606</v>
      </c>
      <c r="W136" s="23" t="s">
        <v>1603</v>
      </c>
      <c r="X136" s="23" t="s">
        <v>1063</v>
      </c>
      <c r="Y136" s="23" t="s">
        <v>1616</v>
      </c>
      <c r="Z136" s="23" t="s">
        <v>1616</v>
      </c>
      <c r="AA136" s="23" t="s">
        <v>1608</v>
      </c>
      <c r="AB136" s="23" t="s">
        <v>1598</v>
      </c>
      <c r="AC136" s="23" t="s">
        <v>1617</v>
      </c>
      <c r="AD136" s="24"/>
      <c r="AE136" s="24"/>
      <c r="AF136" s="23" t="s">
        <v>1597</v>
      </c>
      <c r="AG136" s="23" t="s">
        <v>1606</v>
      </c>
      <c r="AH136" s="23" t="s">
        <v>1603</v>
      </c>
      <c r="AI136" s="23" t="s">
        <v>1603</v>
      </c>
      <c r="AJ136" s="23" t="s">
        <v>1606</v>
      </c>
      <c r="AK136" s="98" t="s">
        <v>1613</v>
      </c>
      <c r="AL136" s="24"/>
      <c r="AM136" s="23" t="s">
        <v>1598</v>
      </c>
      <c r="AN136" s="23" t="s">
        <v>1598</v>
      </c>
      <c r="AO136" s="24"/>
      <c r="AP136" s="24"/>
      <c r="AQ136" s="23" t="s">
        <v>1064</v>
      </c>
      <c r="AR136" s="23" t="s">
        <v>1065</v>
      </c>
      <c r="AS136" s="98" t="s">
        <v>1627</v>
      </c>
      <c r="AT136" s="23" t="s">
        <v>1606</v>
      </c>
      <c r="AU136" s="24"/>
      <c r="AV136" s="24"/>
      <c r="AW136" s="23" t="s">
        <v>1650</v>
      </c>
      <c r="AX136" s="23" t="s">
        <v>1603</v>
      </c>
    </row>
    <row r="137" spans="1:50" s="21" customFormat="1" ht="15" x14ac:dyDescent="0.25">
      <c r="A137" s="25">
        <v>43490.673155370372</v>
      </c>
      <c r="B137" s="26" t="s">
        <v>2126</v>
      </c>
      <c r="C137" s="26" t="s">
        <v>1596</v>
      </c>
      <c r="D137" s="26" t="s">
        <v>1597</v>
      </c>
      <c r="E137" s="26" t="s">
        <v>1598</v>
      </c>
      <c r="F137" s="27"/>
      <c r="G137" s="26" t="s">
        <v>1606</v>
      </c>
      <c r="H137" s="26" t="s">
        <v>1770</v>
      </c>
      <c r="I137" s="26" t="s">
        <v>1066</v>
      </c>
      <c r="J137" s="27"/>
      <c r="K137" s="26" t="s">
        <v>1600</v>
      </c>
      <c r="L137" s="26">
        <v>2</v>
      </c>
      <c r="M137" s="26" t="s">
        <v>1601</v>
      </c>
      <c r="N137" s="26" t="s">
        <v>1067</v>
      </c>
      <c r="O137" s="26" t="s">
        <v>1606</v>
      </c>
      <c r="P137" s="26" t="s">
        <v>1603</v>
      </c>
      <c r="Q137" s="26" t="s">
        <v>1605</v>
      </c>
      <c r="R137" s="27"/>
      <c r="S137" s="26" t="s">
        <v>1606</v>
      </c>
      <c r="T137" s="26" t="s">
        <v>1606</v>
      </c>
      <c r="U137" s="26">
        <v>1</v>
      </c>
      <c r="V137" s="26" t="s">
        <v>1606</v>
      </c>
      <c r="W137" s="26" t="s">
        <v>1606</v>
      </c>
      <c r="X137" s="27"/>
      <c r="Y137" s="26" t="s">
        <v>1607</v>
      </c>
      <c r="Z137" s="26" t="s">
        <v>1607</v>
      </c>
      <c r="AA137" s="26" t="s">
        <v>1608</v>
      </c>
      <c r="AB137" s="26" t="s">
        <v>1606</v>
      </c>
      <c r="AC137" s="26" t="s">
        <v>1609</v>
      </c>
      <c r="AD137" s="27"/>
      <c r="AE137" s="27"/>
      <c r="AF137" s="26" t="s">
        <v>1597</v>
      </c>
      <c r="AG137" s="26" t="s">
        <v>1598</v>
      </c>
      <c r="AH137" s="26" t="s">
        <v>1606</v>
      </c>
      <c r="AI137" s="26" t="s">
        <v>1606</v>
      </c>
      <c r="AJ137" s="26" t="s">
        <v>1606</v>
      </c>
      <c r="AK137" s="99" t="s">
        <v>1610</v>
      </c>
      <c r="AL137" s="27"/>
      <c r="AM137" s="26" t="s">
        <v>1606</v>
      </c>
      <c r="AN137" s="26" t="s">
        <v>1606</v>
      </c>
      <c r="AO137" s="27"/>
      <c r="AP137" s="27"/>
      <c r="AQ137" s="26" t="s">
        <v>1068</v>
      </c>
      <c r="AR137" s="27"/>
      <c r="AS137" s="99" t="s">
        <v>1610</v>
      </c>
      <c r="AT137" s="26" t="s">
        <v>1606</v>
      </c>
      <c r="AU137" s="27"/>
      <c r="AV137" s="27"/>
      <c r="AW137" s="26" t="s">
        <v>1601</v>
      </c>
      <c r="AX137" s="26" t="s">
        <v>1606</v>
      </c>
    </row>
    <row r="138" spans="1:50" s="21" customFormat="1" ht="15" x14ac:dyDescent="0.25">
      <c r="A138" s="22">
        <v>43491.397858541663</v>
      </c>
      <c r="B138" s="23" t="s">
        <v>2126</v>
      </c>
      <c r="C138" s="23" t="s">
        <v>1621</v>
      </c>
      <c r="D138" s="23" t="s">
        <v>1618</v>
      </c>
      <c r="E138" s="23" t="s">
        <v>1598</v>
      </c>
      <c r="F138" s="24"/>
      <c r="G138" s="23" t="s">
        <v>1598</v>
      </c>
      <c r="H138" s="23" t="s">
        <v>1599</v>
      </c>
      <c r="I138" s="24"/>
      <c r="J138" s="23" t="s">
        <v>1069</v>
      </c>
      <c r="K138" s="23" t="s">
        <v>1600</v>
      </c>
      <c r="L138" s="23">
        <v>3</v>
      </c>
      <c r="M138" s="23" t="s">
        <v>1601</v>
      </c>
      <c r="N138" s="23" t="s">
        <v>1070</v>
      </c>
      <c r="O138" s="23" t="s">
        <v>1603</v>
      </c>
      <c r="P138" s="23" t="s">
        <v>1071</v>
      </c>
      <c r="Q138" s="23" t="s">
        <v>1605</v>
      </c>
      <c r="R138" s="24"/>
      <c r="S138" s="23" t="s">
        <v>1606</v>
      </c>
      <c r="T138" s="23" t="s">
        <v>1606</v>
      </c>
      <c r="U138" s="23">
        <v>3</v>
      </c>
      <c r="V138" s="23" t="s">
        <v>1606</v>
      </c>
      <c r="W138" s="23" t="s">
        <v>1606</v>
      </c>
      <c r="X138" s="24"/>
      <c r="Y138" s="23" t="s">
        <v>1616</v>
      </c>
      <c r="Z138" s="23" t="s">
        <v>1616</v>
      </c>
      <c r="AA138" s="23" t="s">
        <v>1643</v>
      </c>
      <c r="AB138" s="23" t="s">
        <v>1598</v>
      </c>
      <c r="AC138" s="23" t="s">
        <v>1609</v>
      </c>
      <c r="AD138" s="24"/>
      <c r="AE138" s="24"/>
      <c r="AF138" s="23" t="s">
        <v>1618</v>
      </c>
      <c r="AG138" s="23" t="s">
        <v>1603</v>
      </c>
      <c r="AH138" s="23" t="s">
        <v>1598</v>
      </c>
      <c r="AI138" s="23" t="s">
        <v>1598</v>
      </c>
      <c r="AJ138" s="23" t="s">
        <v>1598</v>
      </c>
      <c r="AK138" s="98" t="s">
        <v>1613</v>
      </c>
      <c r="AL138" s="24"/>
      <c r="AM138" s="23" t="s">
        <v>1598</v>
      </c>
      <c r="AN138" s="23" t="s">
        <v>1598</v>
      </c>
      <c r="AO138" s="24"/>
      <c r="AP138" s="24"/>
      <c r="AQ138" s="23" t="s">
        <v>1072</v>
      </c>
      <c r="AR138" s="24"/>
      <c r="AS138" s="98" t="s">
        <v>1613</v>
      </c>
      <c r="AT138" s="23" t="s">
        <v>1606</v>
      </c>
      <c r="AU138" s="24"/>
      <c r="AV138" s="24"/>
      <c r="AW138" s="23" t="s">
        <v>1601</v>
      </c>
      <c r="AX138" s="23" t="s">
        <v>1606</v>
      </c>
    </row>
    <row r="139" spans="1:50" s="21" customFormat="1" ht="15" x14ac:dyDescent="0.25">
      <c r="A139" s="25">
        <v>43493.486769687501</v>
      </c>
      <c r="B139" s="26" t="s">
        <v>2126</v>
      </c>
      <c r="C139" s="26" t="s">
        <v>1621</v>
      </c>
      <c r="D139" s="26" t="s">
        <v>1597</v>
      </c>
      <c r="E139" s="26" t="s">
        <v>1598</v>
      </c>
      <c r="F139" s="27"/>
      <c r="G139" s="26" t="s">
        <v>1603</v>
      </c>
      <c r="H139" s="26" t="s">
        <v>1599</v>
      </c>
      <c r="I139" s="27"/>
      <c r="J139" s="26" t="s">
        <v>1073</v>
      </c>
      <c r="K139" s="26" t="s">
        <v>1600</v>
      </c>
      <c r="L139" s="26">
        <v>2</v>
      </c>
      <c r="M139" s="26" t="s">
        <v>1601</v>
      </c>
      <c r="N139" s="26" t="s">
        <v>1685</v>
      </c>
      <c r="O139" s="26" t="s">
        <v>1603</v>
      </c>
      <c r="P139" s="26" t="s">
        <v>1615</v>
      </c>
      <c r="Q139" s="26" t="s">
        <v>1605</v>
      </c>
      <c r="R139" s="27"/>
      <c r="S139" s="26" t="s">
        <v>1606</v>
      </c>
      <c r="T139" s="26" t="s">
        <v>1606</v>
      </c>
      <c r="U139" s="26">
        <v>1</v>
      </c>
      <c r="V139" s="26" t="s">
        <v>1606</v>
      </c>
      <c r="W139" s="26" t="s">
        <v>1606</v>
      </c>
      <c r="X139" s="26" t="s">
        <v>1685</v>
      </c>
      <c r="Y139" s="26" t="s">
        <v>1607</v>
      </c>
      <c r="Z139" s="26" t="s">
        <v>1607</v>
      </c>
      <c r="AA139" s="26" t="s">
        <v>1608</v>
      </c>
      <c r="AB139" s="26" t="s">
        <v>1606</v>
      </c>
      <c r="AC139" s="26" t="s">
        <v>1609</v>
      </c>
      <c r="AD139" s="27"/>
      <c r="AE139" s="27"/>
      <c r="AF139" s="26" t="s">
        <v>1597</v>
      </c>
      <c r="AG139" s="26" t="s">
        <v>1603</v>
      </c>
      <c r="AH139" s="26" t="s">
        <v>1606</v>
      </c>
      <c r="AI139" s="26" t="s">
        <v>1598</v>
      </c>
      <c r="AJ139" s="26" t="s">
        <v>1606</v>
      </c>
      <c r="AK139" s="99" t="s">
        <v>1610</v>
      </c>
      <c r="AL139" s="27"/>
      <c r="AM139" s="26" t="s">
        <v>1606</v>
      </c>
      <c r="AN139" s="26" t="s">
        <v>1606</v>
      </c>
      <c r="AO139" s="27"/>
      <c r="AP139" s="27"/>
      <c r="AQ139" s="26" t="s">
        <v>1074</v>
      </c>
      <c r="AR139" s="27"/>
      <c r="AS139" s="99" t="s">
        <v>1610</v>
      </c>
      <c r="AT139" s="26" t="s">
        <v>1603</v>
      </c>
      <c r="AU139" s="26" t="s">
        <v>1075</v>
      </c>
      <c r="AV139" s="26" t="s">
        <v>1076</v>
      </c>
      <c r="AW139" s="26" t="s">
        <v>1650</v>
      </c>
      <c r="AX139" s="26" t="s">
        <v>1606</v>
      </c>
    </row>
    <row r="140" spans="1:50" s="21" customFormat="1" ht="15" x14ac:dyDescent="0.25">
      <c r="A140" s="22">
        <v>43493.843558159722</v>
      </c>
      <c r="B140" s="23" t="s">
        <v>2126</v>
      </c>
      <c r="C140" s="23" t="s">
        <v>1596</v>
      </c>
      <c r="D140" s="23" t="s">
        <v>1618</v>
      </c>
      <c r="E140" s="23" t="s">
        <v>1603</v>
      </c>
      <c r="F140" s="24"/>
      <c r="G140" s="23" t="s">
        <v>1598</v>
      </c>
      <c r="H140" s="23" t="s">
        <v>1599</v>
      </c>
      <c r="I140" s="24"/>
      <c r="J140" s="23" t="s">
        <v>1077</v>
      </c>
      <c r="K140" s="23" t="s">
        <v>1640</v>
      </c>
      <c r="L140" s="23">
        <v>3</v>
      </c>
      <c r="M140" s="23" t="s">
        <v>1628</v>
      </c>
      <c r="N140" s="23" t="s">
        <v>1078</v>
      </c>
      <c r="O140" s="23" t="s">
        <v>1603</v>
      </c>
      <c r="P140" s="23" t="s">
        <v>1079</v>
      </c>
      <c r="Q140" s="23" t="s">
        <v>1810</v>
      </c>
      <c r="R140" s="23" t="s">
        <v>1080</v>
      </c>
      <c r="S140" s="23" t="s">
        <v>1606</v>
      </c>
      <c r="T140" s="23" t="s">
        <v>1606</v>
      </c>
      <c r="U140" s="23">
        <v>2</v>
      </c>
      <c r="V140" s="23" t="s">
        <v>1603</v>
      </c>
      <c r="W140" s="23" t="s">
        <v>1603</v>
      </c>
      <c r="X140" s="23" t="s">
        <v>1081</v>
      </c>
      <c r="Y140" s="23" t="s">
        <v>1616</v>
      </c>
      <c r="Z140" s="23" t="s">
        <v>1607</v>
      </c>
      <c r="AA140" s="23" t="s">
        <v>1608</v>
      </c>
      <c r="AB140" s="23" t="s">
        <v>1603</v>
      </c>
      <c r="AC140" s="23" t="s">
        <v>1609</v>
      </c>
      <c r="AD140" s="24"/>
      <c r="AE140" s="23" t="s">
        <v>1082</v>
      </c>
      <c r="AF140" s="23" t="s">
        <v>1618</v>
      </c>
      <c r="AG140" s="23" t="s">
        <v>1606</v>
      </c>
      <c r="AH140" s="23" t="s">
        <v>1606</v>
      </c>
      <c r="AI140" s="23" t="s">
        <v>1598</v>
      </c>
      <c r="AJ140" s="23" t="s">
        <v>1598</v>
      </c>
      <c r="AK140" s="98" t="s">
        <v>1613</v>
      </c>
      <c r="AL140" s="23" t="s">
        <v>1083</v>
      </c>
      <c r="AM140" s="23" t="s">
        <v>1598</v>
      </c>
      <c r="AN140" s="23" t="s">
        <v>1603</v>
      </c>
      <c r="AO140" s="23" t="s">
        <v>1850</v>
      </c>
      <c r="AP140" s="23" t="s">
        <v>1084</v>
      </c>
      <c r="AQ140" s="23" t="s">
        <v>1085</v>
      </c>
      <c r="AR140" s="23" t="s">
        <v>1086</v>
      </c>
      <c r="AS140" s="98" t="s">
        <v>1627</v>
      </c>
      <c r="AT140" s="23" t="s">
        <v>1606</v>
      </c>
      <c r="AU140" s="23" t="s">
        <v>1087</v>
      </c>
      <c r="AV140" s="23" t="s">
        <v>1088</v>
      </c>
      <c r="AW140" s="23" t="s">
        <v>1601</v>
      </c>
      <c r="AX140" s="23" t="s">
        <v>1603</v>
      </c>
    </row>
    <row r="141" spans="1:50" s="21" customFormat="1" ht="15" x14ac:dyDescent="0.25">
      <c r="A141" s="25">
        <v>43493.871777777778</v>
      </c>
      <c r="B141" s="26" t="s">
        <v>2126</v>
      </c>
      <c r="C141" s="26" t="s">
        <v>1596</v>
      </c>
      <c r="D141" s="26" t="s">
        <v>1618</v>
      </c>
      <c r="E141" s="26" t="s">
        <v>1603</v>
      </c>
      <c r="F141" s="27"/>
      <c r="G141" s="26" t="s">
        <v>1603</v>
      </c>
      <c r="H141" s="26" t="s">
        <v>1599</v>
      </c>
      <c r="I141" s="27"/>
      <c r="J141" s="27"/>
      <c r="K141" s="26" t="s">
        <v>1640</v>
      </c>
      <c r="L141" s="26">
        <v>2</v>
      </c>
      <c r="M141" s="26" t="s">
        <v>1601</v>
      </c>
      <c r="N141" s="26" t="s">
        <v>1089</v>
      </c>
      <c r="O141" s="26" t="s">
        <v>1603</v>
      </c>
      <c r="P141" s="26" t="s">
        <v>1615</v>
      </c>
      <c r="Q141" s="26" t="s">
        <v>1605</v>
      </c>
      <c r="R141" s="27"/>
      <c r="S141" s="26" t="s">
        <v>1606</v>
      </c>
      <c r="T141" s="26" t="s">
        <v>1606</v>
      </c>
      <c r="U141" s="26">
        <v>2</v>
      </c>
      <c r="V141" s="26" t="s">
        <v>1606</v>
      </c>
      <c r="W141" s="26" t="s">
        <v>1606</v>
      </c>
      <c r="X141" s="27"/>
      <c r="Y141" s="26" t="s">
        <v>1607</v>
      </c>
      <c r="Z141" s="26" t="s">
        <v>1607</v>
      </c>
      <c r="AA141" s="26" t="s">
        <v>1608</v>
      </c>
      <c r="AB141" s="26" t="s">
        <v>1598</v>
      </c>
      <c r="AC141" s="26" t="s">
        <v>1609</v>
      </c>
      <c r="AD141" s="27"/>
      <c r="AE141" s="27"/>
      <c r="AF141" s="26" t="s">
        <v>1597</v>
      </c>
      <c r="AG141" s="26" t="s">
        <v>1603</v>
      </c>
      <c r="AH141" s="26" t="s">
        <v>1598</v>
      </c>
      <c r="AI141" s="26" t="s">
        <v>1606</v>
      </c>
      <c r="AJ141" s="26" t="s">
        <v>1606</v>
      </c>
      <c r="AK141" s="99" t="s">
        <v>1613</v>
      </c>
      <c r="AL141" s="27"/>
      <c r="AM141" s="26" t="s">
        <v>1598</v>
      </c>
      <c r="AN141" s="26" t="s">
        <v>1598</v>
      </c>
      <c r="AO141" s="27"/>
      <c r="AP141" s="27"/>
      <c r="AQ141" s="26" t="s">
        <v>1090</v>
      </c>
      <c r="AR141" s="27"/>
      <c r="AS141" s="99" t="s">
        <v>1620</v>
      </c>
      <c r="AT141" s="26" t="s">
        <v>1606</v>
      </c>
      <c r="AU141" s="27"/>
      <c r="AV141" s="27"/>
      <c r="AW141" s="26" t="s">
        <v>1601</v>
      </c>
      <c r="AX141" s="26" t="s">
        <v>1603</v>
      </c>
    </row>
    <row r="142" spans="1:50" s="21" customFormat="1" ht="15" x14ac:dyDescent="0.25">
      <c r="A142" s="22">
        <v>43494.810495196754</v>
      </c>
      <c r="B142" s="23" t="s">
        <v>2126</v>
      </c>
      <c r="C142" s="23" t="s">
        <v>1596</v>
      </c>
      <c r="D142" s="23" t="s">
        <v>1618</v>
      </c>
      <c r="E142" s="23" t="s">
        <v>1603</v>
      </c>
      <c r="F142" s="24"/>
      <c r="G142" s="23" t="s">
        <v>1603</v>
      </c>
      <c r="H142" s="23" t="s">
        <v>1599</v>
      </c>
      <c r="I142" s="24"/>
      <c r="J142" s="23" t="s">
        <v>1091</v>
      </c>
      <c r="K142" s="23" t="s">
        <v>1600</v>
      </c>
      <c r="L142" s="23">
        <v>2</v>
      </c>
      <c r="M142" s="23" t="s">
        <v>1601</v>
      </c>
      <c r="N142" s="23" t="s">
        <v>1092</v>
      </c>
      <c r="O142" s="23" t="s">
        <v>1603</v>
      </c>
      <c r="P142" s="23" t="s">
        <v>1093</v>
      </c>
      <c r="Q142" s="23" t="s">
        <v>1605</v>
      </c>
      <c r="R142" s="24"/>
      <c r="S142" s="23" t="s">
        <v>1606</v>
      </c>
      <c r="T142" s="23" t="s">
        <v>1606</v>
      </c>
      <c r="U142" s="23">
        <v>1</v>
      </c>
      <c r="V142" s="23" t="s">
        <v>1603</v>
      </c>
      <c r="W142" s="23" t="s">
        <v>1603</v>
      </c>
      <c r="X142" s="23" t="s">
        <v>1094</v>
      </c>
      <c r="Y142" s="23" t="s">
        <v>1607</v>
      </c>
      <c r="Z142" s="23" t="s">
        <v>1607</v>
      </c>
      <c r="AA142" s="23" t="s">
        <v>1608</v>
      </c>
      <c r="AB142" s="23" t="s">
        <v>1603</v>
      </c>
      <c r="AC142" s="23" t="s">
        <v>1609</v>
      </c>
      <c r="AD142" s="24"/>
      <c r="AE142" s="24"/>
      <c r="AF142" s="23" t="s">
        <v>1597</v>
      </c>
      <c r="AG142" s="23" t="s">
        <v>1603</v>
      </c>
      <c r="AH142" s="23" t="s">
        <v>1606</v>
      </c>
      <c r="AI142" s="23" t="s">
        <v>1606</v>
      </c>
      <c r="AJ142" s="23" t="s">
        <v>1606</v>
      </c>
      <c r="AK142" s="98" t="s">
        <v>1613</v>
      </c>
      <c r="AL142" s="24"/>
      <c r="AM142" s="23" t="s">
        <v>1606</v>
      </c>
      <c r="AN142" s="23" t="s">
        <v>1598</v>
      </c>
      <c r="AO142" s="24"/>
      <c r="AP142" s="24"/>
      <c r="AQ142" s="23" t="s">
        <v>1095</v>
      </c>
      <c r="AR142" s="24"/>
      <c r="AS142" s="98" t="s">
        <v>1613</v>
      </c>
      <c r="AT142" s="23" t="s">
        <v>1603</v>
      </c>
      <c r="AU142" s="24"/>
      <c r="AV142" s="24"/>
      <c r="AW142" s="23" t="s">
        <v>1650</v>
      </c>
      <c r="AX142" s="23" t="s">
        <v>1606</v>
      </c>
    </row>
    <row r="143" spans="1:50" s="21" customFormat="1" ht="15" x14ac:dyDescent="0.25">
      <c r="A143" s="25">
        <v>43495.405455925924</v>
      </c>
      <c r="B143" s="26" t="s">
        <v>2126</v>
      </c>
      <c r="C143" s="26" t="s">
        <v>1621</v>
      </c>
      <c r="D143" s="26" t="s">
        <v>1618</v>
      </c>
      <c r="E143" s="26" t="s">
        <v>1598</v>
      </c>
      <c r="F143" s="27"/>
      <c r="G143" s="26" t="s">
        <v>1598</v>
      </c>
      <c r="H143" s="26" t="s">
        <v>1599</v>
      </c>
      <c r="I143" s="27"/>
      <c r="J143" s="27"/>
      <c r="K143" s="26" t="s">
        <v>1600</v>
      </c>
      <c r="L143" s="26">
        <v>3</v>
      </c>
      <c r="M143" s="26" t="s">
        <v>1601</v>
      </c>
      <c r="N143" s="26" t="s">
        <v>1096</v>
      </c>
      <c r="O143" s="26" t="s">
        <v>1603</v>
      </c>
      <c r="P143" s="26" t="s">
        <v>1599</v>
      </c>
      <c r="Q143" s="26" t="s">
        <v>1605</v>
      </c>
      <c r="R143" s="27"/>
      <c r="S143" s="26" t="s">
        <v>1606</v>
      </c>
      <c r="T143" s="26" t="s">
        <v>1606</v>
      </c>
      <c r="U143" s="26">
        <v>2</v>
      </c>
      <c r="V143" s="26" t="s">
        <v>1603</v>
      </c>
      <c r="W143" s="26" t="s">
        <v>1603</v>
      </c>
      <c r="X143" s="26" t="s">
        <v>1097</v>
      </c>
      <c r="Y143" s="26" t="s">
        <v>1616</v>
      </c>
      <c r="Z143" s="26" t="s">
        <v>1616</v>
      </c>
      <c r="AA143" s="26" t="s">
        <v>1608</v>
      </c>
      <c r="AB143" s="26" t="s">
        <v>1598</v>
      </c>
      <c r="AC143" s="26" t="s">
        <v>1609</v>
      </c>
      <c r="AD143" s="27"/>
      <c r="AE143" s="27"/>
      <c r="AF143" s="26" t="s">
        <v>1618</v>
      </c>
      <c r="AG143" s="26" t="s">
        <v>1606</v>
      </c>
      <c r="AH143" s="26" t="s">
        <v>1598</v>
      </c>
      <c r="AI143" s="26" t="s">
        <v>1598</v>
      </c>
      <c r="AJ143" s="26" t="s">
        <v>1598</v>
      </c>
      <c r="AK143" s="99" t="s">
        <v>1613</v>
      </c>
      <c r="AL143" s="27"/>
      <c r="AM143" s="26" t="s">
        <v>1606</v>
      </c>
      <c r="AN143" s="26" t="s">
        <v>1603</v>
      </c>
      <c r="AO143" s="27"/>
      <c r="AP143" s="27"/>
      <c r="AQ143" s="26" t="s">
        <v>1598</v>
      </c>
      <c r="AR143" s="26" t="s">
        <v>2179</v>
      </c>
      <c r="AS143" s="99" t="s">
        <v>1613</v>
      </c>
      <c r="AT143" s="26" t="s">
        <v>1603</v>
      </c>
      <c r="AU143" s="27"/>
      <c r="AV143" s="27"/>
      <c r="AW143" s="26" t="s">
        <v>1601</v>
      </c>
      <c r="AX143" s="26" t="s">
        <v>1603</v>
      </c>
    </row>
    <row r="144" spans="1:50" s="21" customFormat="1" ht="15" x14ac:dyDescent="0.25">
      <c r="A144" s="22">
        <v>43495.488680879629</v>
      </c>
      <c r="B144" s="23" t="s">
        <v>2126</v>
      </c>
      <c r="C144" s="23" t="s">
        <v>1621</v>
      </c>
      <c r="D144" s="23" t="s">
        <v>1618</v>
      </c>
      <c r="E144" s="23" t="s">
        <v>1603</v>
      </c>
      <c r="F144" s="24"/>
      <c r="G144" s="23" t="s">
        <v>1603</v>
      </c>
      <c r="H144" s="23" t="s">
        <v>1599</v>
      </c>
      <c r="I144" s="24"/>
      <c r="J144" s="23" t="s">
        <v>2180</v>
      </c>
      <c r="K144" s="23" t="s">
        <v>1600</v>
      </c>
      <c r="L144" s="23">
        <v>3</v>
      </c>
      <c r="M144" s="23" t="s">
        <v>1601</v>
      </c>
      <c r="N144" s="23" t="s">
        <v>2181</v>
      </c>
      <c r="O144" s="23" t="s">
        <v>1606</v>
      </c>
      <c r="P144" s="23" t="s">
        <v>2182</v>
      </c>
      <c r="Q144" s="23" t="s">
        <v>1605</v>
      </c>
      <c r="R144" s="24"/>
      <c r="S144" s="23" t="s">
        <v>1606</v>
      </c>
      <c r="T144" s="23" t="s">
        <v>1606</v>
      </c>
      <c r="U144" s="23">
        <v>2</v>
      </c>
      <c r="V144" s="23" t="s">
        <v>1603</v>
      </c>
      <c r="W144" s="23" t="s">
        <v>1603</v>
      </c>
      <c r="X144" s="23" t="s">
        <v>2183</v>
      </c>
      <c r="Y144" s="23" t="s">
        <v>1616</v>
      </c>
      <c r="Z144" s="23" t="s">
        <v>1616</v>
      </c>
      <c r="AA144" s="23" t="s">
        <v>1608</v>
      </c>
      <c r="AB144" s="23" t="s">
        <v>1606</v>
      </c>
      <c r="AC144" s="23" t="s">
        <v>1609</v>
      </c>
      <c r="AD144" s="24"/>
      <c r="AE144" s="24"/>
      <c r="AF144" s="23" t="s">
        <v>1618</v>
      </c>
      <c r="AG144" s="23" t="s">
        <v>1606</v>
      </c>
      <c r="AH144" s="23" t="s">
        <v>1606</v>
      </c>
      <c r="AI144" s="23" t="s">
        <v>1603</v>
      </c>
      <c r="AJ144" s="23" t="s">
        <v>1606</v>
      </c>
      <c r="AK144" s="98" t="s">
        <v>1613</v>
      </c>
      <c r="AL144" s="23" t="s">
        <v>2184</v>
      </c>
      <c r="AM144" s="23" t="s">
        <v>1598</v>
      </c>
      <c r="AN144" s="23" t="s">
        <v>1598</v>
      </c>
      <c r="AO144" s="23" t="s">
        <v>2185</v>
      </c>
      <c r="AP144" s="23" t="s">
        <v>2186</v>
      </c>
      <c r="AQ144" s="23" t="s">
        <v>2187</v>
      </c>
      <c r="AR144" s="24"/>
      <c r="AS144" s="98" t="s">
        <v>1620</v>
      </c>
      <c r="AT144" s="23" t="s">
        <v>1606</v>
      </c>
      <c r="AU144" s="24"/>
      <c r="AV144" s="24"/>
      <c r="AW144" s="23" t="s">
        <v>1683</v>
      </c>
      <c r="AX144" s="23" t="s">
        <v>1603</v>
      </c>
    </row>
    <row r="145" spans="1:50" s="21" customFormat="1" ht="15" x14ac:dyDescent="0.25">
      <c r="A145" s="25">
        <v>43496.622118217594</v>
      </c>
      <c r="B145" s="26" t="s">
        <v>2126</v>
      </c>
      <c r="C145" s="26" t="s">
        <v>1596</v>
      </c>
      <c r="D145" s="26" t="s">
        <v>1597</v>
      </c>
      <c r="E145" s="26" t="s">
        <v>1606</v>
      </c>
      <c r="F145" s="27"/>
      <c r="G145" s="26" t="s">
        <v>1598</v>
      </c>
      <c r="H145" s="26" t="s">
        <v>1599</v>
      </c>
      <c r="I145" s="27"/>
      <c r="J145" s="26" t="s">
        <v>1882</v>
      </c>
      <c r="K145" s="26" t="s">
        <v>1600</v>
      </c>
      <c r="L145" s="26">
        <v>1</v>
      </c>
      <c r="M145" s="26" t="s">
        <v>1670</v>
      </c>
      <c r="N145" s="26" t="s">
        <v>2188</v>
      </c>
      <c r="O145" s="26" t="s">
        <v>1603</v>
      </c>
      <c r="P145" s="26" t="s">
        <v>1676</v>
      </c>
      <c r="Q145" s="26" t="s">
        <v>1673</v>
      </c>
      <c r="R145" s="27"/>
      <c r="S145" s="26" t="s">
        <v>1606</v>
      </c>
      <c r="T145" s="26" t="s">
        <v>1606</v>
      </c>
      <c r="U145" s="26">
        <v>2</v>
      </c>
      <c r="V145" s="26" t="s">
        <v>1606</v>
      </c>
      <c r="W145" s="26" t="s">
        <v>1606</v>
      </c>
      <c r="X145" s="27"/>
      <c r="Y145" s="26" t="s">
        <v>1607</v>
      </c>
      <c r="Z145" s="26" t="s">
        <v>1607</v>
      </c>
      <c r="AA145" s="26" t="s">
        <v>1608</v>
      </c>
      <c r="AB145" s="26" t="s">
        <v>1606</v>
      </c>
      <c r="AC145" s="26" t="s">
        <v>1718</v>
      </c>
      <c r="AD145" s="26" t="s">
        <v>2189</v>
      </c>
      <c r="AE145" s="26" t="s">
        <v>2015</v>
      </c>
      <c r="AF145" s="26" t="s">
        <v>1597</v>
      </c>
      <c r="AG145" s="26" t="s">
        <v>1606</v>
      </c>
      <c r="AH145" s="26" t="s">
        <v>1606</v>
      </c>
      <c r="AI145" s="26" t="s">
        <v>1606</v>
      </c>
      <c r="AJ145" s="26" t="s">
        <v>1606</v>
      </c>
      <c r="AK145" s="99" t="s">
        <v>1610</v>
      </c>
      <c r="AL145" s="26" t="s">
        <v>1676</v>
      </c>
      <c r="AM145" s="26" t="s">
        <v>1606</v>
      </c>
      <c r="AN145" s="26" t="s">
        <v>1606</v>
      </c>
      <c r="AO145" s="26" t="s">
        <v>2190</v>
      </c>
      <c r="AP145" s="26" t="s">
        <v>2191</v>
      </c>
      <c r="AQ145" s="26" t="s">
        <v>2192</v>
      </c>
      <c r="AR145" s="26" t="s">
        <v>1676</v>
      </c>
      <c r="AS145" s="99" t="s">
        <v>1613</v>
      </c>
      <c r="AT145" s="26" t="s">
        <v>1606</v>
      </c>
      <c r="AU145" s="26" t="s">
        <v>2193</v>
      </c>
      <c r="AV145" s="26" t="s">
        <v>2194</v>
      </c>
      <c r="AW145" s="26" t="s">
        <v>1601</v>
      </c>
      <c r="AX145" s="26" t="s">
        <v>1606</v>
      </c>
    </row>
    <row r="146" spans="1:50" s="21" customFormat="1" ht="15" x14ac:dyDescent="0.25">
      <c r="A146" s="22">
        <v>43497.89256518519</v>
      </c>
      <c r="B146" s="23" t="s">
        <v>2126</v>
      </c>
      <c r="C146" s="23" t="s">
        <v>1621</v>
      </c>
      <c r="D146" s="23" t="s">
        <v>1618</v>
      </c>
      <c r="E146" s="23" t="s">
        <v>1603</v>
      </c>
      <c r="F146" s="24"/>
      <c r="G146" s="23" t="s">
        <v>1603</v>
      </c>
      <c r="H146" s="23" t="s">
        <v>1599</v>
      </c>
      <c r="I146" s="24"/>
      <c r="J146" s="24"/>
      <c r="K146" s="23" t="s">
        <v>1600</v>
      </c>
      <c r="L146" s="23">
        <v>3</v>
      </c>
      <c r="M146" s="23" t="s">
        <v>1628</v>
      </c>
      <c r="N146" s="23" t="s">
        <v>2195</v>
      </c>
      <c r="O146" s="23" t="s">
        <v>1603</v>
      </c>
      <c r="P146" s="23" t="s">
        <v>1606</v>
      </c>
      <c r="Q146" s="23" t="s">
        <v>1810</v>
      </c>
      <c r="R146" s="24"/>
      <c r="S146" s="23" t="s">
        <v>1603</v>
      </c>
      <c r="T146" s="23" t="s">
        <v>1603</v>
      </c>
      <c r="U146" s="23">
        <v>3</v>
      </c>
      <c r="V146" s="23" t="s">
        <v>1603</v>
      </c>
      <c r="W146" s="23" t="s">
        <v>1603</v>
      </c>
      <c r="X146" s="23" t="s">
        <v>2196</v>
      </c>
      <c r="Y146" s="23" t="s">
        <v>1616</v>
      </c>
      <c r="Z146" s="23" t="s">
        <v>1616</v>
      </c>
      <c r="AA146" s="23" t="s">
        <v>1608</v>
      </c>
      <c r="AB146" s="23" t="s">
        <v>1606</v>
      </c>
      <c r="AC146" s="23" t="s">
        <v>1609</v>
      </c>
      <c r="AD146" s="24"/>
      <c r="AE146" s="24"/>
      <c r="AF146" s="23" t="s">
        <v>1618</v>
      </c>
      <c r="AG146" s="23" t="s">
        <v>1598</v>
      </c>
      <c r="AH146" s="23" t="s">
        <v>1598</v>
      </c>
      <c r="AI146" s="23" t="s">
        <v>1603</v>
      </c>
      <c r="AJ146" s="23" t="s">
        <v>1598</v>
      </c>
      <c r="AK146" s="98" t="s">
        <v>1620</v>
      </c>
      <c r="AL146" s="24"/>
      <c r="AM146" s="23" t="s">
        <v>1603</v>
      </c>
      <c r="AN146" s="23" t="s">
        <v>1603</v>
      </c>
      <c r="AO146" s="24"/>
      <c r="AP146" s="24"/>
      <c r="AQ146" s="23" t="s">
        <v>2197</v>
      </c>
      <c r="AR146" s="24"/>
      <c r="AS146" s="98" t="s">
        <v>1620</v>
      </c>
      <c r="AT146" s="23" t="s">
        <v>1606</v>
      </c>
      <c r="AU146" s="23" t="s">
        <v>2198</v>
      </c>
      <c r="AV146" s="23" t="s">
        <v>2199</v>
      </c>
      <c r="AW146" s="23" t="s">
        <v>1601</v>
      </c>
      <c r="AX146" s="23" t="s">
        <v>1603</v>
      </c>
    </row>
    <row r="147" spans="1:50" s="21" customFormat="1" ht="15" x14ac:dyDescent="0.25">
      <c r="A147" s="25">
        <v>43497.89604929398</v>
      </c>
      <c r="B147" s="26" t="s">
        <v>2126</v>
      </c>
      <c r="C147" s="26" t="s">
        <v>1596</v>
      </c>
      <c r="D147" s="26" t="s">
        <v>1618</v>
      </c>
      <c r="E147" s="26" t="s">
        <v>1603</v>
      </c>
      <c r="F147" s="27"/>
      <c r="G147" s="26" t="s">
        <v>1603</v>
      </c>
      <c r="H147" s="26" t="s">
        <v>1599</v>
      </c>
      <c r="I147" s="27"/>
      <c r="J147" s="27"/>
      <c r="K147" s="26" t="s">
        <v>1600</v>
      </c>
      <c r="L147" s="26">
        <v>3</v>
      </c>
      <c r="M147" s="26" t="s">
        <v>1628</v>
      </c>
      <c r="N147" s="26" t="s">
        <v>2200</v>
      </c>
      <c r="O147" s="26" t="s">
        <v>1603</v>
      </c>
      <c r="P147" s="26" t="s">
        <v>1606</v>
      </c>
      <c r="Q147" s="26" t="s">
        <v>1605</v>
      </c>
      <c r="R147" s="27"/>
      <c r="S147" s="26" t="s">
        <v>1603</v>
      </c>
      <c r="T147" s="26" t="s">
        <v>1603</v>
      </c>
      <c r="U147" s="26">
        <v>3</v>
      </c>
      <c r="V147" s="26" t="s">
        <v>1603</v>
      </c>
      <c r="W147" s="26" t="s">
        <v>1603</v>
      </c>
      <c r="X147" s="26" t="s">
        <v>2201</v>
      </c>
      <c r="Y147" s="26" t="s">
        <v>1616</v>
      </c>
      <c r="Z147" s="26" t="s">
        <v>1616</v>
      </c>
      <c r="AA147" s="26" t="s">
        <v>1608</v>
      </c>
      <c r="AB147" s="26" t="s">
        <v>1606</v>
      </c>
      <c r="AC147" s="26" t="s">
        <v>1609</v>
      </c>
      <c r="AD147" s="27"/>
      <c r="AE147" s="27"/>
      <c r="AF147" s="26" t="s">
        <v>1618</v>
      </c>
      <c r="AG147" s="26" t="s">
        <v>1598</v>
      </c>
      <c r="AH147" s="26" t="s">
        <v>1598</v>
      </c>
      <c r="AI147" s="26" t="s">
        <v>1603</v>
      </c>
      <c r="AJ147" s="26" t="s">
        <v>1598</v>
      </c>
      <c r="AK147" s="99" t="s">
        <v>1620</v>
      </c>
      <c r="AL147" s="27"/>
      <c r="AM147" s="26" t="s">
        <v>1603</v>
      </c>
      <c r="AN147" s="26" t="s">
        <v>1603</v>
      </c>
      <c r="AO147" s="27"/>
      <c r="AP147" s="27"/>
      <c r="AQ147" s="26" t="s">
        <v>2200</v>
      </c>
      <c r="AR147" s="27"/>
      <c r="AS147" s="99" t="s">
        <v>1620</v>
      </c>
      <c r="AT147" s="26" t="s">
        <v>1606</v>
      </c>
      <c r="AU147" s="27"/>
      <c r="AV147" s="26" t="s">
        <v>2199</v>
      </c>
      <c r="AW147" s="26" t="s">
        <v>1601</v>
      </c>
      <c r="AX147" s="26" t="s">
        <v>1603</v>
      </c>
    </row>
    <row r="148" spans="1:50" s="21" customFormat="1" ht="15" x14ac:dyDescent="0.25">
      <c r="A148" s="22">
        <v>43507.797500162036</v>
      </c>
      <c r="B148" s="23" t="s">
        <v>2126</v>
      </c>
      <c r="C148" s="23" t="s">
        <v>1621</v>
      </c>
      <c r="D148" s="23" t="s">
        <v>1597</v>
      </c>
      <c r="E148" s="23" t="s">
        <v>1606</v>
      </c>
      <c r="F148" s="23" t="s">
        <v>2202</v>
      </c>
      <c r="G148" s="23" t="s">
        <v>1598</v>
      </c>
      <c r="H148" s="23" t="s">
        <v>1599</v>
      </c>
      <c r="I148" s="24"/>
      <c r="J148" s="23" t="s">
        <v>1685</v>
      </c>
      <c r="K148" s="23" t="s">
        <v>1600</v>
      </c>
      <c r="L148" s="23">
        <v>1</v>
      </c>
      <c r="M148" s="23" t="s">
        <v>1670</v>
      </c>
      <c r="N148" s="23" t="s">
        <v>2203</v>
      </c>
      <c r="O148" s="23" t="s">
        <v>1603</v>
      </c>
      <c r="P148" s="23" t="s">
        <v>1606</v>
      </c>
      <c r="Q148" s="23" t="s">
        <v>1605</v>
      </c>
      <c r="R148" s="24"/>
      <c r="S148" s="23" t="s">
        <v>1606</v>
      </c>
      <c r="T148" s="23" t="s">
        <v>1606</v>
      </c>
      <c r="U148" s="23">
        <v>1</v>
      </c>
      <c r="V148" s="23" t="s">
        <v>1606</v>
      </c>
      <c r="W148" s="23" t="s">
        <v>1606</v>
      </c>
      <c r="X148" s="23" t="s">
        <v>1685</v>
      </c>
      <c r="Y148" s="23" t="s">
        <v>1607</v>
      </c>
      <c r="Z148" s="23" t="s">
        <v>1607</v>
      </c>
      <c r="AA148" s="23" t="s">
        <v>1608</v>
      </c>
      <c r="AB148" s="23" t="s">
        <v>1606</v>
      </c>
      <c r="AC148" s="23" t="s">
        <v>1609</v>
      </c>
      <c r="AD148" s="24"/>
      <c r="AE148" s="23" t="s">
        <v>1685</v>
      </c>
      <c r="AF148" s="23" t="s">
        <v>1597</v>
      </c>
      <c r="AG148" s="23" t="s">
        <v>1598</v>
      </c>
      <c r="AH148" s="23" t="s">
        <v>1606</v>
      </c>
      <c r="AI148" s="23" t="s">
        <v>1606</v>
      </c>
      <c r="AJ148" s="23" t="s">
        <v>1606</v>
      </c>
      <c r="AK148" s="98" t="s">
        <v>1610</v>
      </c>
      <c r="AL148" s="24"/>
      <c r="AM148" s="23" t="s">
        <v>1606</v>
      </c>
      <c r="AN148" s="23" t="s">
        <v>1606</v>
      </c>
      <c r="AO148" s="23" t="s">
        <v>2204</v>
      </c>
      <c r="AP148" s="24"/>
      <c r="AQ148" s="23" t="s">
        <v>2205</v>
      </c>
      <c r="AR148" s="24"/>
      <c r="AS148" s="98" t="s">
        <v>1613</v>
      </c>
      <c r="AT148" s="23" t="s">
        <v>1606</v>
      </c>
      <c r="AU148" s="24"/>
      <c r="AV148" s="24"/>
      <c r="AW148" s="23" t="s">
        <v>1601</v>
      </c>
      <c r="AX148" s="23" t="s">
        <v>1606</v>
      </c>
    </row>
    <row r="149" spans="1:50" s="21" customFormat="1" ht="15" x14ac:dyDescent="0.25">
      <c r="A149" s="25">
        <v>43508.571456793987</v>
      </c>
      <c r="B149" s="26" t="s">
        <v>2126</v>
      </c>
      <c r="C149" s="26" t="s">
        <v>1621</v>
      </c>
      <c r="D149" s="26" t="s">
        <v>1597</v>
      </c>
      <c r="E149" s="26" t="s">
        <v>1598</v>
      </c>
      <c r="F149" s="27"/>
      <c r="G149" s="26" t="s">
        <v>1598</v>
      </c>
      <c r="H149" s="26" t="s">
        <v>1599</v>
      </c>
      <c r="I149" s="27"/>
      <c r="J149" s="27"/>
      <c r="K149" s="26" t="s">
        <v>1600</v>
      </c>
      <c r="L149" s="26">
        <v>1</v>
      </c>
      <c r="M149" s="26" t="s">
        <v>1670</v>
      </c>
      <c r="N149" s="26" t="s">
        <v>2206</v>
      </c>
      <c r="O149" s="26" t="s">
        <v>1603</v>
      </c>
      <c r="P149" s="26" t="s">
        <v>2207</v>
      </c>
      <c r="Q149" s="26" t="s">
        <v>1605</v>
      </c>
      <c r="R149" s="27"/>
      <c r="S149" s="26" t="s">
        <v>1606</v>
      </c>
      <c r="T149" s="26" t="s">
        <v>1606</v>
      </c>
      <c r="U149" s="26">
        <v>1</v>
      </c>
      <c r="V149" s="26" t="s">
        <v>1606</v>
      </c>
      <c r="W149" s="26" t="s">
        <v>1606</v>
      </c>
      <c r="X149" s="27"/>
      <c r="Y149" s="26" t="s">
        <v>1607</v>
      </c>
      <c r="Z149" s="26" t="s">
        <v>1607</v>
      </c>
      <c r="AA149" s="26" t="s">
        <v>1608</v>
      </c>
      <c r="AB149" s="26" t="s">
        <v>1606</v>
      </c>
      <c r="AC149" s="26" t="s">
        <v>1617</v>
      </c>
      <c r="AD149" s="27"/>
      <c r="AE149" s="27"/>
      <c r="AF149" s="26" t="s">
        <v>1597</v>
      </c>
      <c r="AG149" s="26" t="s">
        <v>1598</v>
      </c>
      <c r="AH149" s="26" t="s">
        <v>1598</v>
      </c>
      <c r="AI149" s="26" t="s">
        <v>1598</v>
      </c>
      <c r="AJ149" s="26" t="s">
        <v>1598</v>
      </c>
      <c r="AK149" s="99" t="s">
        <v>1610</v>
      </c>
      <c r="AL149" s="27"/>
      <c r="AM149" s="26" t="s">
        <v>1606</v>
      </c>
      <c r="AN149" s="26" t="s">
        <v>1598</v>
      </c>
      <c r="AO149" s="27"/>
      <c r="AP149" s="27"/>
      <c r="AQ149" s="26" t="s">
        <v>1685</v>
      </c>
      <c r="AR149" s="27"/>
      <c r="AS149" s="99" t="s">
        <v>1610</v>
      </c>
      <c r="AT149" s="26" t="s">
        <v>1603</v>
      </c>
      <c r="AU149" s="27"/>
      <c r="AV149" s="27"/>
      <c r="AW149" s="26" t="s">
        <v>1650</v>
      </c>
      <c r="AX149" s="26" t="s">
        <v>1606</v>
      </c>
    </row>
    <row r="150" spans="1:50" s="21" customFormat="1" ht="15" x14ac:dyDescent="0.25">
      <c r="A150" s="35">
        <v>43509.778522592591</v>
      </c>
      <c r="B150" s="36" t="s">
        <v>2126</v>
      </c>
      <c r="C150" s="36" t="s">
        <v>1621</v>
      </c>
      <c r="D150" s="36" t="s">
        <v>1618</v>
      </c>
      <c r="E150" s="36" t="s">
        <v>1603</v>
      </c>
      <c r="F150" s="37"/>
      <c r="G150" s="36" t="s">
        <v>1598</v>
      </c>
      <c r="H150" s="36" t="s">
        <v>1599</v>
      </c>
      <c r="I150" s="37"/>
      <c r="J150" s="37"/>
      <c r="K150" s="36" t="s">
        <v>1600</v>
      </c>
      <c r="L150" s="36">
        <v>4</v>
      </c>
      <c r="M150" s="36" t="s">
        <v>1601</v>
      </c>
      <c r="N150" s="36" t="s">
        <v>2208</v>
      </c>
      <c r="O150" s="36" t="s">
        <v>1603</v>
      </c>
      <c r="P150" s="36" t="s">
        <v>1598</v>
      </c>
      <c r="Q150" s="36" t="s">
        <v>1605</v>
      </c>
      <c r="R150" s="37"/>
      <c r="S150" s="36" t="s">
        <v>1606</v>
      </c>
      <c r="T150" s="36" t="s">
        <v>1606</v>
      </c>
      <c r="U150" s="36">
        <v>1</v>
      </c>
      <c r="V150" s="36" t="s">
        <v>1603</v>
      </c>
      <c r="W150" s="36" t="s">
        <v>1606</v>
      </c>
      <c r="X150" s="37"/>
      <c r="Y150" s="36" t="s">
        <v>1616</v>
      </c>
      <c r="Z150" s="36" t="s">
        <v>1616</v>
      </c>
      <c r="AA150" s="36" t="s">
        <v>1608</v>
      </c>
      <c r="AB150" s="36" t="s">
        <v>1603</v>
      </c>
      <c r="AC150" s="36" t="s">
        <v>1609</v>
      </c>
      <c r="AD150" s="37"/>
      <c r="AE150" s="37"/>
      <c r="AF150" s="36" t="s">
        <v>1630</v>
      </c>
      <c r="AG150" s="36" t="s">
        <v>1598</v>
      </c>
      <c r="AH150" s="36" t="s">
        <v>1598</v>
      </c>
      <c r="AI150" s="36" t="s">
        <v>1598</v>
      </c>
      <c r="AJ150" s="36" t="s">
        <v>1598</v>
      </c>
      <c r="AK150" s="104" t="s">
        <v>1620</v>
      </c>
      <c r="AL150" s="37"/>
      <c r="AM150" s="36" t="s">
        <v>1598</v>
      </c>
      <c r="AN150" s="36" t="s">
        <v>1598</v>
      </c>
      <c r="AO150" s="37"/>
      <c r="AP150" s="37"/>
      <c r="AQ150" s="36" t="s">
        <v>1598</v>
      </c>
      <c r="AR150" s="37"/>
      <c r="AS150" s="104" t="s">
        <v>1613</v>
      </c>
      <c r="AT150" s="36" t="s">
        <v>1606</v>
      </c>
      <c r="AU150" s="37"/>
      <c r="AV150" s="37"/>
      <c r="AW150" s="36" t="s">
        <v>1601</v>
      </c>
      <c r="AX150" s="36" t="s">
        <v>1606</v>
      </c>
    </row>
    <row r="151" spans="1:50" s="21" customFormat="1" ht="15" x14ac:dyDescent="0.25">
      <c r="AK151" s="101"/>
      <c r="AS151" s="101"/>
    </row>
    <row r="152" spans="1:50" s="21" customFormat="1" ht="15" x14ac:dyDescent="0.25">
      <c r="E152" s="21">
        <v>5</v>
      </c>
      <c r="G152" s="21">
        <v>2</v>
      </c>
      <c r="H152" s="21">
        <v>1</v>
      </c>
      <c r="K152" s="21">
        <v>3</v>
      </c>
      <c r="L152" s="21">
        <v>8</v>
      </c>
      <c r="M152" s="21">
        <v>6</v>
      </c>
      <c r="O152" s="21">
        <v>3</v>
      </c>
      <c r="Q152" s="21">
        <v>6</v>
      </c>
      <c r="S152" s="21">
        <v>22</v>
      </c>
      <c r="T152" s="21">
        <v>23</v>
      </c>
      <c r="U152" s="21">
        <v>12</v>
      </c>
      <c r="V152" s="21">
        <v>18</v>
      </c>
      <c r="W152" s="21">
        <v>19</v>
      </c>
      <c r="Y152" s="21">
        <v>2</v>
      </c>
      <c r="Z152" s="21">
        <v>1</v>
      </c>
      <c r="AA152" s="21">
        <v>3</v>
      </c>
      <c r="AB152" s="21">
        <v>13</v>
      </c>
      <c r="AC152" s="31">
        <v>4</v>
      </c>
      <c r="AF152" s="21">
        <v>3</v>
      </c>
      <c r="AG152" s="21">
        <v>10</v>
      </c>
      <c r="AH152" s="21">
        <v>10</v>
      </c>
      <c r="AI152" s="21">
        <v>9</v>
      </c>
      <c r="AJ152" s="21">
        <v>16</v>
      </c>
      <c r="AK152" s="101">
        <v>11</v>
      </c>
      <c r="AM152" s="26">
        <v>16</v>
      </c>
      <c r="AN152" s="21">
        <v>11</v>
      </c>
      <c r="AS152" s="101">
        <v>5</v>
      </c>
      <c r="AT152" s="21">
        <v>21</v>
      </c>
      <c r="AW152" s="21">
        <v>1</v>
      </c>
      <c r="AX152" s="21">
        <v>17</v>
      </c>
    </row>
    <row r="153" spans="1:50" s="21" customFormat="1" ht="15" x14ac:dyDescent="0.25">
      <c r="D153" s="21">
        <v>14</v>
      </c>
      <c r="E153" s="21">
        <v>14</v>
      </c>
      <c r="G153" s="21">
        <v>11</v>
      </c>
      <c r="H153" s="21">
        <v>28</v>
      </c>
      <c r="K153" s="21">
        <v>5</v>
      </c>
      <c r="L153" s="21">
        <v>9</v>
      </c>
      <c r="M153" s="21">
        <v>17</v>
      </c>
      <c r="O153" s="21">
        <v>26</v>
      </c>
      <c r="Q153" s="21">
        <v>4</v>
      </c>
      <c r="S153" s="21">
        <v>7</v>
      </c>
      <c r="T153" s="21">
        <v>6</v>
      </c>
      <c r="U153" s="21">
        <v>9</v>
      </c>
      <c r="V153" s="21">
        <v>11</v>
      </c>
      <c r="W153" s="21">
        <v>10</v>
      </c>
      <c r="Y153" s="21">
        <v>11</v>
      </c>
      <c r="Z153" s="21">
        <v>11</v>
      </c>
      <c r="AA153" s="21">
        <v>26</v>
      </c>
      <c r="AB153" s="21">
        <v>8</v>
      </c>
      <c r="AC153" s="31">
        <v>23</v>
      </c>
      <c r="AF153" s="21">
        <v>9</v>
      </c>
      <c r="AG153" s="21">
        <v>11</v>
      </c>
      <c r="AH153" s="21">
        <v>4</v>
      </c>
      <c r="AI153" s="21">
        <v>8</v>
      </c>
      <c r="AJ153" s="21">
        <v>2</v>
      </c>
      <c r="AK153" s="101">
        <v>11</v>
      </c>
      <c r="AM153" s="26">
        <v>5</v>
      </c>
      <c r="AN153" s="21">
        <v>9</v>
      </c>
      <c r="AS153" s="101">
        <v>13</v>
      </c>
      <c r="AT153" s="21">
        <v>8</v>
      </c>
      <c r="AW153" s="21">
        <v>10</v>
      </c>
      <c r="AX153" s="21">
        <v>12</v>
      </c>
    </row>
    <row r="154" spans="1:50" s="21" customFormat="1" ht="15" x14ac:dyDescent="0.25">
      <c r="D154" s="21">
        <v>15</v>
      </c>
      <c r="E154" s="21">
        <v>10</v>
      </c>
      <c r="G154" s="21">
        <v>16</v>
      </c>
      <c r="K154" s="21">
        <v>20</v>
      </c>
      <c r="L154" s="21">
        <v>9</v>
      </c>
      <c r="M154" s="21">
        <v>6</v>
      </c>
      <c r="Q154" s="21">
        <v>19</v>
      </c>
      <c r="U154" s="21">
        <v>7</v>
      </c>
      <c r="Y154" s="21">
        <v>16</v>
      </c>
      <c r="Z154" s="21">
        <v>17</v>
      </c>
      <c r="AB154" s="21">
        <v>8</v>
      </c>
      <c r="AC154" s="31">
        <v>4</v>
      </c>
      <c r="AF154" s="21">
        <v>17</v>
      </c>
      <c r="AG154" s="21">
        <v>8</v>
      </c>
      <c r="AH154" s="21">
        <v>15</v>
      </c>
      <c r="AI154" s="21">
        <v>12</v>
      </c>
      <c r="AJ154" s="21">
        <v>11</v>
      </c>
      <c r="AK154" s="101">
        <v>6</v>
      </c>
      <c r="AM154" s="26">
        <v>8</v>
      </c>
      <c r="AN154" s="21">
        <v>9</v>
      </c>
      <c r="AS154" s="101">
        <v>7</v>
      </c>
      <c r="AW154" s="21">
        <v>17</v>
      </c>
    </row>
    <row r="155" spans="1:50" s="21" customFormat="1" ht="15" x14ac:dyDescent="0.25">
      <c r="K155" s="21">
        <v>1</v>
      </c>
      <c r="L155" s="21">
        <v>2</v>
      </c>
      <c r="AC155" s="31"/>
      <c r="AK155" s="101">
        <v>1</v>
      </c>
      <c r="AS155" s="101">
        <v>4</v>
      </c>
      <c r="AW155" s="21">
        <v>1</v>
      </c>
    </row>
    <row r="156" spans="1:50" s="21" customFormat="1" ht="15" x14ac:dyDescent="0.25">
      <c r="L156" s="21">
        <v>1</v>
      </c>
      <c r="U156" s="21">
        <v>1</v>
      </c>
      <c r="AC156" s="31"/>
      <c r="AK156" s="101"/>
      <c r="AS156" s="101"/>
    </row>
    <row r="157" spans="1:50" s="21" customFormat="1" ht="15" x14ac:dyDescent="0.25">
      <c r="AC157" s="31"/>
      <c r="AK157" s="101"/>
      <c r="AS157" s="101"/>
    </row>
    <row r="158" spans="1:50" s="21" customFormat="1" ht="15" x14ac:dyDescent="0.25">
      <c r="B158" s="21">
        <v>29</v>
      </c>
      <c r="D158" s="21">
        <f>SUM(D153:D157)</f>
        <v>29</v>
      </c>
      <c r="E158" s="21">
        <f t="shared" ref="E158:AX158" si="2">SUM(E152:E157)</f>
        <v>29</v>
      </c>
      <c r="G158" s="21">
        <f t="shared" si="2"/>
        <v>29</v>
      </c>
      <c r="H158" s="21">
        <f t="shared" si="2"/>
        <v>29</v>
      </c>
      <c r="K158" s="21">
        <f t="shared" si="2"/>
        <v>29</v>
      </c>
      <c r="L158" s="21">
        <f t="shared" si="2"/>
        <v>29</v>
      </c>
      <c r="M158" s="21">
        <f t="shared" si="2"/>
        <v>29</v>
      </c>
      <c r="O158" s="21">
        <f t="shared" si="2"/>
        <v>29</v>
      </c>
      <c r="Q158" s="21">
        <f t="shared" si="2"/>
        <v>29</v>
      </c>
      <c r="S158" s="21">
        <f t="shared" si="2"/>
        <v>29</v>
      </c>
      <c r="T158" s="21">
        <f t="shared" si="2"/>
        <v>29</v>
      </c>
      <c r="U158" s="21">
        <f t="shared" si="2"/>
        <v>29</v>
      </c>
      <c r="V158" s="21">
        <f t="shared" si="2"/>
        <v>29</v>
      </c>
      <c r="W158" s="21">
        <f t="shared" si="2"/>
        <v>29</v>
      </c>
      <c r="Y158" s="21">
        <f t="shared" si="2"/>
        <v>29</v>
      </c>
      <c r="Z158" s="21">
        <f t="shared" si="2"/>
        <v>29</v>
      </c>
      <c r="AA158" s="21">
        <f t="shared" si="2"/>
        <v>29</v>
      </c>
      <c r="AB158" s="21">
        <f t="shared" si="2"/>
        <v>29</v>
      </c>
      <c r="AC158" s="31">
        <f>SUM(AC152:AC156)</f>
        <v>31</v>
      </c>
      <c r="AF158" s="21">
        <f t="shared" si="2"/>
        <v>29</v>
      </c>
      <c r="AG158" s="21">
        <f t="shared" si="2"/>
        <v>29</v>
      </c>
      <c r="AH158" s="21">
        <f t="shared" si="2"/>
        <v>29</v>
      </c>
      <c r="AI158" s="21">
        <f t="shared" si="2"/>
        <v>29</v>
      </c>
      <c r="AJ158" s="21">
        <f t="shared" si="2"/>
        <v>29</v>
      </c>
      <c r="AK158" s="101">
        <f t="shared" si="2"/>
        <v>29</v>
      </c>
      <c r="AM158" s="21">
        <f t="shared" si="2"/>
        <v>29</v>
      </c>
      <c r="AN158" s="21">
        <f t="shared" si="2"/>
        <v>29</v>
      </c>
      <c r="AS158" s="101">
        <f t="shared" si="2"/>
        <v>29</v>
      </c>
      <c r="AT158" s="21">
        <f t="shared" si="2"/>
        <v>29</v>
      </c>
      <c r="AW158" s="21">
        <f t="shared" si="2"/>
        <v>29</v>
      </c>
      <c r="AX158" s="21">
        <f t="shared" si="2"/>
        <v>29</v>
      </c>
    </row>
    <row r="159" spans="1:50" s="21" customFormat="1" ht="15" x14ac:dyDescent="0.25">
      <c r="W159" s="38"/>
      <c r="AC159" s="31"/>
      <c r="AK159" s="101"/>
      <c r="AS159" s="101"/>
    </row>
    <row r="160" spans="1:50" s="32" customFormat="1" x14ac:dyDescent="0.25">
      <c r="D160" s="34"/>
      <c r="E160" s="34" t="s">
        <v>1767</v>
      </c>
      <c r="G160" s="34" t="s">
        <v>1767</v>
      </c>
      <c r="H160" s="34" t="s">
        <v>1767</v>
      </c>
      <c r="K160" s="34" t="s">
        <v>2209</v>
      </c>
      <c r="L160" s="34">
        <v>1</v>
      </c>
      <c r="M160" s="34" t="s">
        <v>2101</v>
      </c>
      <c r="O160" s="34" t="s">
        <v>1767</v>
      </c>
      <c r="Q160" s="34" t="s">
        <v>2102</v>
      </c>
      <c r="R160" s="34"/>
      <c r="S160" s="34" t="s">
        <v>1767</v>
      </c>
      <c r="T160" s="34" t="s">
        <v>1767</v>
      </c>
      <c r="U160" s="34">
        <v>1</v>
      </c>
      <c r="V160" s="34" t="s">
        <v>1767</v>
      </c>
      <c r="W160" s="34" t="s">
        <v>1767</v>
      </c>
      <c r="Y160" s="34" t="s">
        <v>2103</v>
      </c>
      <c r="Z160" s="34" t="s">
        <v>2103</v>
      </c>
      <c r="AA160" s="34" t="s">
        <v>2104</v>
      </c>
      <c r="AB160" s="34" t="s">
        <v>1767</v>
      </c>
      <c r="AC160" s="33" t="s">
        <v>2105</v>
      </c>
      <c r="AF160" s="34" t="s">
        <v>2103</v>
      </c>
      <c r="AG160" s="34" t="s">
        <v>1767</v>
      </c>
      <c r="AH160" s="34" t="s">
        <v>1767</v>
      </c>
      <c r="AI160" s="34" t="s">
        <v>1767</v>
      </c>
      <c r="AJ160" s="34" t="s">
        <v>1767</v>
      </c>
      <c r="AK160" s="103" t="s">
        <v>2106</v>
      </c>
      <c r="AM160" s="34" t="s">
        <v>1767</v>
      </c>
      <c r="AN160" s="34" t="s">
        <v>1767</v>
      </c>
      <c r="AS160" s="103" t="s">
        <v>2107</v>
      </c>
      <c r="AT160" s="34" t="s">
        <v>1767</v>
      </c>
      <c r="AW160" s="34" t="s">
        <v>2108</v>
      </c>
      <c r="AX160" s="34" t="s">
        <v>1767</v>
      </c>
    </row>
    <row r="161" spans="1:50" s="32" customFormat="1" x14ac:dyDescent="0.25">
      <c r="D161" s="34" t="s">
        <v>2109</v>
      </c>
      <c r="E161" s="34" t="s">
        <v>2110</v>
      </c>
      <c r="G161" s="34" t="s">
        <v>2110</v>
      </c>
      <c r="H161" s="34" t="s">
        <v>2110</v>
      </c>
      <c r="K161" s="34" t="s">
        <v>2100</v>
      </c>
      <c r="L161" s="34">
        <v>2</v>
      </c>
      <c r="M161" s="34" t="s">
        <v>2112</v>
      </c>
      <c r="O161" s="34" t="s">
        <v>1615</v>
      </c>
      <c r="Q161" s="34" t="s">
        <v>2113</v>
      </c>
      <c r="R161" s="34"/>
      <c r="S161" s="34" t="s">
        <v>1615</v>
      </c>
      <c r="T161" s="34" t="s">
        <v>1615</v>
      </c>
      <c r="U161" s="34">
        <v>2</v>
      </c>
      <c r="V161" s="34" t="s">
        <v>1615</v>
      </c>
      <c r="W161" s="34" t="s">
        <v>1615</v>
      </c>
      <c r="Y161" s="34" t="s">
        <v>2109</v>
      </c>
      <c r="Z161" s="34" t="s">
        <v>2109</v>
      </c>
      <c r="AA161" s="34" t="s">
        <v>2114</v>
      </c>
      <c r="AB161" s="34" t="s">
        <v>1615</v>
      </c>
      <c r="AC161" s="33" t="s">
        <v>2115</v>
      </c>
      <c r="AF161" s="34" t="s">
        <v>2109</v>
      </c>
      <c r="AG161" s="34" t="s">
        <v>1615</v>
      </c>
      <c r="AH161" s="34" t="s">
        <v>1615</v>
      </c>
      <c r="AI161" s="34" t="s">
        <v>1615</v>
      </c>
      <c r="AJ161" s="34" t="s">
        <v>1615</v>
      </c>
      <c r="AK161" s="103" t="s">
        <v>2116</v>
      </c>
      <c r="AM161" s="34" t="s">
        <v>1615</v>
      </c>
      <c r="AN161" s="34" t="s">
        <v>1615</v>
      </c>
      <c r="AS161" s="103" t="s">
        <v>2116</v>
      </c>
      <c r="AT161" s="34" t="s">
        <v>1615</v>
      </c>
      <c r="AW161" s="34" t="s">
        <v>2117</v>
      </c>
      <c r="AX161" s="34" t="s">
        <v>1615</v>
      </c>
    </row>
    <row r="162" spans="1:50" s="32" customFormat="1" x14ac:dyDescent="0.25">
      <c r="D162" s="34" t="s">
        <v>2118</v>
      </c>
      <c r="E162" s="34" t="s">
        <v>2119</v>
      </c>
      <c r="G162" s="34" t="s">
        <v>2119</v>
      </c>
      <c r="K162" s="34" t="s">
        <v>2111</v>
      </c>
      <c r="L162" s="34">
        <v>3</v>
      </c>
      <c r="M162" s="34" t="s">
        <v>2121</v>
      </c>
      <c r="Q162" s="34" t="s">
        <v>2122</v>
      </c>
      <c r="R162" s="34"/>
      <c r="S162" s="34"/>
      <c r="T162" s="34"/>
      <c r="U162" s="34">
        <v>3</v>
      </c>
      <c r="Y162" s="34" t="s">
        <v>2123</v>
      </c>
      <c r="Z162" s="34" t="s">
        <v>2123</v>
      </c>
      <c r="AB162" s="34" t="s">
        <v>2119</v>
      </c>
      <c r="AC162" s="33" t="s">
        <v>2124</v>
      </c>
      <c r="AF162" s="34" t="s">
        <v>2123</v>
      </c>
      <c r="AG162" s="34" t="s">
        <v>2119</v>
      </c>
      <c r="AH162" s="34" t="s">
        <v>2119</v>
      </c>
      <c r="AI162" s="34" t="s">
        <v>2119</v>
      </c>
      <c r="AJ162" s="34" t="s">
        <v>2119</v>
      </c>
      <c r="AK162" s="103" t="s">
        <v>2125</v>
      </c>
      <c r="AM162" s="34" t="s">
        <v>2119</v>
      </c>
      <c r="AN162" s="34" t="s">
        <v>2119</v>
      </c>
      <c r="AS162" s="103" t="s">
        <v>2125</v>
      </c>
      <c r="AT162" s="34"/>
      <c r="AW162" s="34" t="s">
        <v>2112</v>
      </c>
      <c r="AX162" s="34"/>
    </row>
    <row r="163" spans="1:50" s="32" customFormat="1" x14ac:dyDescent="0.25">
      <c r="G163" s="34"/>
      <c r="K163" s="34" t="s">
        <v>2120</v>
      </c>
      <c r="L163" s="34">
        <v>4</v>
      </c>
      <c r="T163" s="34"/>
      <c r="U163" s="34"/>
      <c r="AJ163" s="34"/>
      <c r="AK163" s="103" t="s">
        <v>2210</v>
      </c>
      <c r="AS163" s="103" t="s">
        <v>2210</v>
      </c>
      <c r="AT163" s="34"/>
      <c r="AW163" s="34" t="s">
        <v>2211</v>
      </c>
      <c r="AX163" s="34"/>
    </row>
    <row r="164" spans="1:50" s="32" customFormat="1" x14ac:dyDescent="0.25">
      <c r="L164" s="34">
        <v>5</v>
      </c>
      <c r="T164" s="34"/>
      <c r="U164" s="34">
        <v>5</v>
      </c>
      <c r="AK164" s="102"/>
      <c r="AS164" s="102"/>
    </row>
    <row r="165" spans="1:50" s="32" customFormat="1" x14ac:dyDescent="0.25">
      <c r="AK165" s="102"/>
      <c r="AS165" s="102"/>
    </row>
    <row r="166" spans="1:50" s="21" customFormat="1" ht="15" x14ac:dyDescent="0.25">
      <c r="AK166" s="101"/>
      <c r="AS166" s="101"/>
    </row>
    <row r="167" spans="1:50" s="21" customFormat="1" ht="15" x14ac:dyDescent="0.25">
      <c r="L167" s="39">
        <f>((L152*L160)+L153*L161+L154*L162+L155*L163+L156*L164)/29</f>
        <v>2.2758620689655173</v>
      </c>
      <c r="U167" s="39">
        <f>((U152*U160)+U153*U161+U154*U162+U156*U164)/29</f>
        <v>1.9310344827586208</v>
      </c>
      <c r="AK167" s="101"/>
      <c r="AS167" s="101"/>
    </row>
    <row r="169" spans="1:50" s="21" customFormat="1" ht="15" x14ac:dyDescent="0.25">
      <c r="A169" s="20" t="s">
        <v>1492</v>
      </c>
      <c r="B169" s="20" t="s">
        <v>1493</v>
      </c>
      <c r="C169" s="20" t="s">
        <v>1494</v>
      </c>
      <c r="D169" s="20" t="s">
        <v>1495</v>
      </c>
      <c r="E169" s="20" t="s">
        <v>1496</v>
      </c>
      <c r="F169" s="20" t="s">
        <v>1497</v>
      </c>
      <c r="G169" s="20" t="s">
        <v>1498</v>
      </c>
      <c r="H169" s="20" t="s">
        <v>1499</v>
      </c>
      <c r="I169" s="20" t="s">
        <v>1500</v>
      </c>
      <c r="J169" s="20" t="s">
        <v>1501</v>
      </c>
      <c r="K169" s="20" t="s">
        <v>1502</v>
      </c>
      <c r="L169" s="20" t="s">
        <v>1503</v>
      </c>
      <c r="M169" s="20" t="s">
        <v>1504</v>
      </c>
      <c r="N169" s="20" t="s">
        <v>1505</v>
      </c>
      <c r="O169" s="20" t="s">
        <v>1506</v>
      </c>
      <c r="P169" s="20" t="s">
        <v>1507</v>
      </c>
      <c r="Q169" s="20" t="s">
        <v>1508</v>
      </c>
      <c r="R169" s="20" t="s">
        <v>1509</v>
      </c>
      <c r="S169" s="20" t="s">
        <v>1510</v>
      </c>
      <c r="T169" s="20" t="s">
        <v>1511</v>
      </c>
      <c r="U169" s="20" t="s">
        <v>1512</v>
      </c>
      <c r="V169" s="20" t="s">
        <v>1513</v>
      </c>
      <c r="W169" s="20" t="s">
        <v>1514</v>
      </c>
      <c r="X169" s="20" t="s">
        <v>1515</v>
      </c>
      <c r="Y169" s="20" t="s">
        <v>1516</v>
      </c>
      <c r="Z169" s="20" t="s">
        <v>1517</v>
      </c>
      <c r="AA169" s="20" t="s">
        <v>1518</v>
      </c>
      <c r="AB169" s="20" t="s">
        <v>1519</v>
      </c>
      <c r="AC169" s="20" t="s">
        <v>1520</v>
      </c>
      <c r="AD169" s="20" t="s">
        <v>1521</v>
      </c>
      <c r="AE169" s="20" t="s">
        <v>1522</v>
      </c>
      <c r="AF169" s="20" t="s">
        <v>1523</v>
      </c>
      <c r="AG169" s="20" t="s">
        <v>1524</v>
      </c>
      <c r="AH169" s="20" t="s">
        <v>1525</v>
      </c>
      <c r="AI169" s="20" t="s">
        <v>1526</v>
      </c>
      <c r="AJ169" s="20" t="s">
        <v>1527</v>
      </c>
      <c r="AK169" s="97" t="s">
        <v>1528</v>
      </c>
      <c r="AL169" s="20" t="s">
        <v>1529</v>
      </c>
      <c r="AM169" s="20" t="s">
        <v>1530</v>
      </c>
      <c r="AN169" s="20" t="s">
        <v>1531</v>
      </c>
      <c r="AO169" s="20" t="s">
        <v>1532</v>
      </c>
      <c r="AP169" s="20" t="s">
        <v>1533</v>
      </c>
      <c r="AQ169" s="20" t="s">
        <v>1534</v>
      </c>
      <c r="AR169" s="20" t="s">
        <v>1535</v>
      </c>
      <c r="AS169" s="97" t="s">
        <v>1536</v>
      </c>
      <c r="AT169" s="20" t="s">
        <v>1537</v>
      </c>
      <c r="AU169" s="20" t="s">
        <v>1538</v>
      </c>
      <c r="AV169" s="20" t="s">
        <v>1539</v>
      </c>
      <c r="AW169" s="20" t="s">
        <v>1540</v>
      </c>
      <c r="AX169" s="20" t="s">
        <v>1541</v>
      </c>
    </row>
    <row r="170" spans="1:50" s="21" customFormat="1" ht="15" x14ac:dyDescent="0.25">
      <c r="A170" s="22">
        <v>43481.44729708333</v>
      </c>
      <c r="B170" s="23" t="s">
        <v>2212</v>
      </c>
      <c r="C170" s="23" t="s">
        <v>1621</v>
      </c>
      <c r="D170" s="23" t="s">
        <v>1597</v>
      </c>
      <c r="E170" s="23" t="s">
        <v>1603</v>
      </c>
      <c r="F170" s="24"/>
      <c r="G170" s="23" t="s">
        <v>1606</v>
      </c>
      <c r="H170" s="23" t="s">
        <v>1770</v>
      </c>
      <c r="I170" s="23" t="s">
        <v>2213</v>
      </c>
      <c r="J170" s="24"/>
      <c r="K170" s="23" t="s">
        <v>1600</v>
      </c>
      <c r="L170" s="23">
        <v>1</v>
      </c>
      <c r="M170" s="23" t="s">
        <v>1601</v>
      </c>
      <c r="N170" s="23" t="s">
        <v>2214</v>
      </c>
      <c r="O170" s="23" t="s">
        <v>1603</v>
      </c>
      <c r="P170" s="23" t="s">
        <v>2215</v>
      </c>
      <c r="Q170" s="23" t="s">
        <v>1605</v>
      </c>
      <c r="R170" s="24"/>
      <c r="S170" s="23" t="s">
        <v>1606</v>
      </c>
      <c r="T170" s="23" t="s">
        <v>1606</v>
      </c>
      <c r="U170" s="23">
        <v>2</v>
      </c>
      <c r="V170" s="23" t="s">
        <v>1606</v>
      </c>
      <c r="W170" s="23" t="s">
        <v>1606</v>
      </c>
      <c r="X170" s="23" t="s">
        <v>2216</v>
      </c>
      <c r="Y170" s="23" t="s">
        <v>1607</v>
      </c>
      <c r="Z170" s="23" t="s">
        <v>1607</v>
      </c>
      <c r="AA170" s="23" t="s">
        <v>1608</v>
      </c>
      <c r="AB170" s="23" t="s">
        <v>1606</v>
      </c>
      <c r="AC170" s="23" t="s">
        <v>1609</v>
      </c>
      <c r="AD170" s="23" t="s">
        <v>2217</v>
      </c>
      <c r="AE170" s="23" t="s">
        <v>2218</v>
      </c>
      <c r="AF170" s="23" t="s">
        <v>1618</v>
      </c>
      <c r="AG170" s="23" t="s">
        <v>1606</v>
      </c>
      <c r="AH170" s="23" t="s">
        <v>1606</v>
      </c>
      <c r="AI170" s="23" t="s">
        <v>1606</v>
      </c>
      <c r="AJ170" s="23" t="s">
        <v>1606</v>
      </c>
      <c r="AK170" s="98" t="s">
        <v>1613</v>
      </c>
      <c r="AL170" s="23" t="s">
        <v>2219</v>
      </c>
      <c r="AM170" s="23" t="s">
        <v>1606</v>
      </c>
      <c r="AN170" s="23" t="s">
        <v>1598</v>
      </c>
      <c r="AO170" s="23" t="s">
        <v>2220</v>
      </c>
      <c r="AP170" s="23" t="s">
        <v>2221</v>
      </c>
      <c r="AQ170" s="23" t="s">
        <v>2222</v>
      </c>
      <c r="AR170" s="23" t="s">
        <v>2223</v>
      </c>
      <c r="AS170" s="98" t="s">
        <v>1620</v>
      </c>
      <c r="AT170" s="23" t="s">
        <v>1606</v>
      </c>
      <c r="AU170" s="23" t="s">
        <v>1648</v>
      </c>
      <c r="AV170" s="24"/>
      <c r="AW170" s="23" t="s">
        <v>1601</v>
      </c>
      <c r="AX170" s="23" t="s">
        <v>1603</v>
      </c>
    </row>
    <row r="171" spans="1:50" s="21" customFormat="1" ht="15" x14ac:dyDescent="0.25">
      <c r="A171" s="25">
        <v>43486.809119363425</v>
      </c>
      <c r="B171" s="26" t="s">
        <v>2212</v>
      </c>
      <c r="C171" s="26" t="s">
        <v>1621</v>
      </c>
      <c r="D171" s="26" t="s">
        <v>1597</v>
      </c>
      <c r="E171" s="26" t="s">
        <v>1603</v>
      </c>
      <c r="F171" s="27"/>
      <c r="G171" s="26" t="s">
        <v>1598</v>
      </c>
      <c r="H171" s="26" t="s">
        <v>1599</v>
      </c>
      <c r="I171" s="27"/>
      <c r="J171" s="27"/>
      <c r="K171" s="26" t="s">
        <v>1600</v>
      </c>
      <c r="L171" s="26">
        <v>2</v>
      </c>
      <c r="M171" s="26" t="s">
        <v>1601</v>
      </c>
      <c r="N171" s="26" t="s">
        <v>2224</v>
      </c>
      <c r="O171" s="26" t="s">
        <v>1603</v>
      </c>
      <c r="P171" s="26" t="s">
        <v>1603</v>
      </c>
      <c r="Q171" s="26" t="s">
        <v>1605</v>
      </c>
      <c r="R171" s="27"/>
      <c r="S171" s="26" t="s">
        <v>1606</v>
      </c>
      <c r="T171" s="26" t="s">
        <v>1606</v>
      </c>
      <c r="U171" s="26">
        <v>1</v>
      </c>
      <c r="V171" s="26" t="s">
        <v>1606</v>
      </c>
      <c r="W171" s="26" t="s">
        <v>1606</v>
      </c>
      <c r="X171" s="26" t="s">
        <v>1633</v>
      </c>
      <c r="Y171" s="26" t="s">
        <v>1607</v>
      </c>
      <c r="Z171" s="26" t="s">
        <v>1607</v>
      </c>
      <c r="AA171" s="26" t="s">
        <v>1608</v>
      </c>
      <c r="AB171" s="26" t="s">
        <v>1606</v>
      </c>
      <c r="AC171" s="26" t="s">
        <v>1617</v>
      </c>
      <c r="AD171" s="27"/>
      <c r="AE171" s="27"/>
      <c r="AF171" s="26" t="s">
        <v>1618</v>
      </c>
      <c r="AG171" s="26" t="s">
        <v>1603</v>
      </c>
      <c r="AH171" s="26" t="s">
        <v>1598</v>
      </c>
      <c r="AI171" s="26" t="s">
        <v>1598</v>
      </c>
      <c r="AJ171" s="26" t="s">
        <v>1598</v>
      </c>
      <c r="AK171" s="99" t="s">
        <v>1613</v>
      </c>
      <c r="AL171" s="27"/>
      <c r="AM171" s="26" t="s">
        <v>1606</v>
      </c>
      <c r="AN171" s="26" t="s">
        <v>1606</v>
      </c>
      <c r="AO171" s="27"/>
      <c r="AP171" s="27"/>
      <c r="AQ171" s="26" t="s">
        <v>2225</v>
      </c>
      <c r="AR171" s="27"/>
      <c r="AS171" s="99" t="s">
        <v>1613</v>
      </c>
      <c r="AT171" s="26" t="s">
        <v>1603</v>
      </c>
      <c r="AU171" s="27"/>
      <c r="AV171" s="27"/>
      <c r="AW171" s="26" t="s">
        <v>1601</v>
      </c>
      <c r="AX171" s="26" t="s">
        <v>1606</v>
      </c>
    </row>
    <row r="172" spans="1:50" s="21" customFormat="1" ht="15" x14ac:dyDescent="0.25">
      <c r="A172" s="22">
        <v>43487.375915231481</v>
      </c>
      <c r="B172" s="23" t="s">
        <v>2212</v>
      </c>
      <c r="C172" s="23" t="s">
        <v>1621</v>
      </c>
      <c r="D172" s="23" t="s">
        <v>1597</v>
      </c>
      <c r="E172" s="23" t="s">
        <v>1606</v>
      </c>
      <c r="F172" s="23" t="s">
        <v>2226</v>
      </c>
      <c r="G172" s="23" t="s">
        <v>1606</v>
      </c>
      <c r="H172" s="23" t="s">
        <v>1599</v>
      </c>
      <c r="I172" s="24"/>
      <c r="J172" s="24"/>
      <c r="K172" s="23" t="s">
        <v>1600</v>
      </c>
      <c r="L172" s="23">
        <v>1</v>
      </c>
      <c r="M172" s="23" t="s">
        <v>1670</v>
      </c>
      <c r="N172" s="23" t="s">
        <v>2227</v>
      </c>
      <c r="O172" s="23" t="s">
        <v>1603</v>
      </c>
      <c r="P172" s="23" t="s">
        <v>2110</v>
      </c>
      <c r="Q172" s="23" t="s">
        <v>1605</v>
      </c>
      <c r="R172" s="24"/>
      <c r="S172" s="23" t="s">
        <v>1606</v>
      </c>
      <c r="T172" s="23" t="s">
        <v>1606</v>
      </c>
      <c r="U172" s="23">
        <v>1</v>
      </c>
      <c r="V172" s="23" t="s">
        <v>1606</v>
      </c>
      <c r="W172" s="23" t="s">
        <v>1606</v>
      </c>
      <c r="X172" s="24"/>
      <c r="Y172" s="23" t="s">
        <v>1607</v>
      </c>
      <c r="Z172" s="23" t="s">
        <v>1616</v>
      </c>
      <c r="AA172" s="23" t="s">
        <v>1608</v>
      </c>
      <c r="AB172" s="23" t="s">
        <v>1606</v>
      </c>
      <c r="AC172" s="23" t="s">
        <v>1718</v>
      </c>
      <c r="AD172" s="23" t="s">
        <v>2228</v>
      </c>
      <c r="AE172" s="24"/>
      <c r="AF172" s="23" t="s">
        <v>1597</v>
      </c>
      <c r="AG172" s="23" t="s">
        <v>1603</v>
      </c>
      <c r="AH172" s="23" t="s">
        <v>1606</v>
      </c>
      <c r="AI172" s="23" t="s">
        <v>1606</v>
      </c>
      <c r="AJ172" s="23" t="s">
        <v>1606</v>
      </c>
      <c r="AK172" s="98" t="s">
        <v>1613</v>
      </c>
      <c r="AL172" s="24"/>
      <c r="AM172" s="23" t="s">
        <v>1606</v>
      </c>
      <c r="AN172" s="23" t="s">
        <v>1598</v>
      </c>
      <c r="AO172" s="24"/>
      <c r="AP172" s="24"/>
      <c r="AQ172" s="23" t="s">
        <v>2229</v>
      </c>
      <c r="AR172" s="24"/>
      <c r="AS172" s="98" t="s">
        <v>1620</v>
      </c>
      <c r="AT172" s="23" t="s">
        <v>1603</v>
      </c>
      <c r="AU172" s="24"/>
      <c r="AV172" s="24"/>
      <c r="AW172" s="23" t="s">
        <v>1601</v>
      </c>
      <c r="AX172" s="23" t="s">
        <v>1606</v>
      </c>
    </row>
    <row r="173" spans="1:50" s="21" customFormat="1" ht="15" x14ac:dyDescent="0.25">
      <c r="A173" s="25">
        <v>43487.449762719909</v>
      </c>
      <c r="B173" s="26" t="s">
        <v>2212</v>
      </c>
      <c r="C173" s="26" t="s">
        <v>1596</v>
      </c>
      <c r="D173" s="26" t="s">
        <v>1618</v>
      </c>
      <c r="E173" s="26" t="s">
        <v>1603</v>
      </c>
      <c r="F173" s="27"/>
      <c r="G173" s="26" t="s">
        <v>1603</v>
      </c>
      <c r="H173" s="26" t="s">
        <v>1599</v>
      </c>
      <c r="I173" s="27"/>
      <c r="J173" s="27"/>
      <c r="K173" s="26" t="s">
        <v>1600</v>
      </c>
      <c r="L173" s="26">
        <v>2</v>
      </c>
      <c r="M173" s="26" t="s">
        <v>1670</v>
      </c>
      <c r="N173" s="26" t="s">
        <v>2230</v>
      </c>
      <c r="O173" s="26" t="s">
        <v>1606</v>
      </c>
      <c r="P173" s="26" t="s">
        <v>2231</v>
      </c>
      <c r="Q173" s="26" t="s">
        <v>1673</v>
      </c>
      <c r="R173" s="26" t="s">
        <v>2232</v>
      </c>
      <c r="S173" s="26" t="s">
        <v>1606</v>
      </c>
      <c r="T173" s="26" t="s">
        <v>1606</v>
      </c>
      <c r="U173" s="26">
        <v>1</v>
      </c>
      <c r="V173" s="26" t="s">
        <v>1606</v>
      </c>
      <c r="W173" s="26" t="s">
        <v>1606</v>
      </c>
      <c r="X173" s="27"/>
      <c r="Y173" s="26" t="s">
        <v>1607</v>
      </c>
      <c r="Z173" s="26" t="s">
        <v>1607</v>
      </c>
      <c r="AA173" s="26" t="s">
        <v>1608</v>
      </c>
      <c r="AB173" s="26" t="s">
        <v>1606</v>
      </c>
      <c r="AC173" s="26" t="s">
        <v>1609</v>
      </c>
      <c r="AD173" s="27"/>
      <c r="AE173" s="27"/>
      <c r="AF173" s="26" t="s">
        <v>1597</v>
      </c>
      <c r="AG173" s="26" t="s">
        <v>1603</v>
      </c>
      <c r="AH173" s="26" t="s">
        <v>1603</v>
      </c>
      <c r="AI173" s="26" t="s">
        <v>1603</v>
      </c>
      <c r="AJ173" s="26" t="s">
        <v>1606</v>
      </c>
      <c r="AK173" s="99" t="s">
        <v>1610</v>
      </c>
      <c r="AL173" s="27"/>
      <c r="AM173" s="26" t="s">
        <v>1606</v>
      </c>
      <c r="AN173" s="26" t="s">
        <v>1606</v>
      </c>
      <c r="AO173" s="27"/>
      <c r="AP173" s="27"/>
      <c r="AQ173" s="26" t="s">
        <v>2233</v>
      </c>
      <c r="AR173" s="27"/>
      <c r="AS173" s="99" t="s">
        <v>1620</v>
      </c>
      <c r="AT173" s="26" t="s">
        <v>1606</v>
      </c>
      <c r="AU173" s="27"/>
      <c r="AV173" s="27"/>
      <c r="AW173" s="26" t="s">
        <v>1650</v>
      </c>
      <c r="AX173" s="26" t="s">
        <v>1606</v>
      </c>
    </row>
    <row r="174" spans="1:50" s="21" customFormat="1" ht="15" x14ac:dyDescent="0.25">
      <c r="A174" s="22">
        <v>43487.513775081017</v>
      </c>
      <c r="B174" s="23" t="s">
        <v>2212</v>
      </c>
      <c r="C174" s="23" t="s">
        <v>1621</v>
      </c>
      <c r="D174" s="23" t="s">
        <v>1597</v>
      </c>
      <c r="E174" s="23" t="s">
        <v>1603</v>
      </c>
      <c r="F174" s="24"/>
      <c r="G174" s="23" t="s">
        <v>1598</v>
      </c>
      <c r="H174" s="23" t="s">
        <v>1599</v>
      </c>
      <c r="I174" s="24"/>
      <c r="J174" s="24"/>
      <c r="K174" s="23" t="s">
        <v>1623</v>
      </c>
      <c r="L174" s="23">
        <v>2</v>
      </c>
      <c r="M174" s="23" t="s">
        <v>1628</v>
      </c>
      <c r="N174" s="23" t="s">
        <v>1162</v>
      </c>
      <c r="O174" s="23" t="s">
        <v>1603</v>
      </c>
      <c r="P174" s="23" t="s">
        <v>1163</v>
      </c>
      <c r="Q174" s="23" t="s">
        <v>1810</v>
      </c>
      <c r="R174" s="23" t="s">
        <v>1164</v>
      </c>
      <c r="S174" s="23" t="s">
        <v>1606</v>
      </c>
      <c r="T174" s="23" t="s">
        <v>1606</v>
      </c>
      <c r="U174" s="23">
        <v>2</v>
      </c>
      <c r="V174" s="23" t="s">
        <v>1603</v>
      </c>
      <c r="W174" s="23" t="s">
        <v>1603</v>
      </c>
      <c r="X174" s="23" t="s">
        <v>1165</v>
      </c>
      <c r="Y174" s="23" t="s">
        <v>1616</v>
      </c>
      <c r="Z174" s="23" t="s">
        <v>1607</v>
      </c>
      <c r="AA174" s="23" t="s">
        <v>1608</v>
      </c>
      <c r="AB174" s="23" t="s">
        <v>1606</v>
      </c>
      <c r="AC174" s="23" t="s">
        <v>1609</v>
      </c>
      <c r="AD174" s="24"/>
      <c r="AE174" s="24"/>
      <c r="AF174" s="23" t="s">
        <v>1597</v>
      </c>
      <c r="AG174" s="23" t="s">
        <v>1606</v>
      </c>
      <c r="AH174" s="23" t="s">
        <v>1603</v>
      </c>
      <c r="AI174" s="23" t="s">
        <v>1598</v>
      </c>
      <c r="AJ174" s="23" t="s">
        <v>1598</v>
      </c>
      <c r="AK174" s="98" t="s">
        <v>1620</v>
      </c>
      <c r="AL174" s="23" t="s">
        <v>1166</v>
      </c>
      <c r="AM174" s="23" t="s">
        <v>1598</v>
      </c>
      <c r="AN174" s="23" t="s">
        <v>1598</v>
      </c>
      <c r="AO174" s="23" t="s">
        <v>1167</v>
      </c>
      <c r="AP174" s="24"/>
      <c r="AQ174" s="23" t="s">
        <v>1168</v>
      </c>
      <c r="AR174" s="24"/>
      <c r="AS174" s="98" t="s">
        <v>1620</v>
      </c>
      <c r="AT174" s="23" t="s">
        <v>1606</v>
      </c>
      <c r="AU174" s="23" t="s">
        <v>1169</v>
      </c>
      <c r="AV174" s="23" t="s">
        <v>1170</v>
      </c>
      <c r="AW174" s="23" t="s">
        <v>1601</v>
      </c>
      <c r="AX174" s="23" t="s">
        <v>1603</v>
      </c>
    </row>
    <row r="175" spans="1:50" s="21" customFormat="1" ht="15" x14ac:dyDescent="0.25">
      <c r="A175" s="25">
        <v>43488.344542453706</v>
      </c>
      <c r="B175" s="26" t="s">
        <v>2212</v>
      </c>
      <c r="C175" s="26" t="s">
        <v>1621</v>
      </c>
      <c r="D175" s="26" t="s">
        <v>1618</v>
      </c>
      <c r="E175" s="26" t="s">
        <v>1606</v>
      </c>
      <c r="F175" s="26" t="s">
        <v>1171</v>
      </c>
      <c r="G175" s="26" t="s">
        <v>1598</v>
      </c>
      <c r="H175" s="26" t="s">
        <v>1599</v>
      </c>
      <c r="I175" s="27"/>
      <c r="J175" s="26" t="s">
        <v>1172</v>
      </c>
      <c r="K175" s="26" t="s">
        <v>1600</v>
      </c>
      <c r="L175" s="26">
        <v>2</v>
      </c>
      <c r="M175" s="26" t="s">
        <v>1601</v>
      </c>
      <c r="N175" s="26" t="s">
        <v>1173</v>
      </c>
      <c r="O175" s="26" t="s">
        <v>1603</v>
      </c>
      <c r="P175" s="26" t="s">
        <v>1174</v>
      </c>
      <c r="Q175" s="26" t="s">
        <v>1673</v>
      </c>
      <c r="R175" s="26" t="s">
        <v>1175</v>
      </c>
      <c r="S175" s="26" t="s">
        <v>1606</v>
      </c>
      <c r="T175" s="26" t="s">
        <v>1606</v>
      </c>
      <c r="U175" s="26">
        <v>1</v>
      </c>
      <c r="V175" s="26" t="s">
        <v>1603</v>
      </c>
      <c r="W175" s="26" t="s">
        <v>1603</v>
      </c>
      <c r="X175" s="26" t="s">
        <v>1176</v>
      </c>
      <c r="Y175" s="26" t="s">
        <v>1607</v>
      </c>
      <c r="Z175" s="26" t="s">
        <v>1616</v>
      </c>
      <c r="AA175" s="26" t="s">
        <v>1608</v>
      </c>
      <c r="AB175" s="26" t="s">
        <v>1598</v>
      </c>
      <c r="AC175" s="26" t="s">
        <v>1609</v>
      </c>
      <c r="AD175" s="27"/>
      <c r="AE175" s="26" t="s">
        <v>1177</v>
      </c>
      <c r="AF175" s="26" t="s">
        <v>1597</v>
      </c>
      <c r="AG175" s="26" t="s">
        <v>1598</v>
      </c>
      <c r="AH175" s="26" t="s">
        <v>1598</v>
      </c>
      <c r="AI175" s="26" t="s">
        <v>1606</v>
      </c>
      <c r="AJ175" s="26" t="s">
        <v>1606</v>
      </c>
      <c r="AK175" s="99" t="s">
        <v>1613</v>
      </c>
      <c r="AL175" s="26" t="s">
        <v>1178</v>
      </c>
      <c r="AM175" s="26" t="s">
        <v>1606</v>
      </c>
      <c r="AN175" s="26" t="s">
        <v>1598</v>
      </c>
      <c r="AO175" s="26" t="s">
        <v>1179</v>
      </c>
      <c r="AP175" s="27"/>
      <c r="AQ175" s="26" t="s">
        <v>1180</v>
      </c>
      <c r="AR175" s="27"/>
      <c r="AS175" s="99" t="s">
        <v>1613</v>
      </c>
      <c r="AT175" s="26" t="s">
        <v>1603</v>
      </c>
      <c r="AU175" s="27"/>
      <c r="AV175" s="27"/>
      <c r="AW175" s="26" t="s">
        <v>1601</v>
      </c>
      <c r="AX175" s="26" t="s">
        <v>1606</v>
      </c>
    </row>
    <row r="176" spans="1:50" s="21" customFormat="1" ht="15" x14ac:dyDescent="0.25">
      <c r="A176" s="22">
        <v>43488.643764374996</v>
      </c>
      <c r="B176" s="23" t="s">
        <v>2212</v>
      </c>
      <c r="C176" s="23" t="s">
        <v>1621</v>
      </c>
      <c r="D176" s="23" t="s">
        <v>1630</v>
      </c>
      <c r="E176" s="23" t="s">
        <v>1603</v>
      </c>
      <c r="F176" s="24"/>
      <c r="G176" s="23" t="s">
        <v>1603</v>
      </c>
      <c r="H176" s="23" t="s">
        <v>1599</v>
      </c>
      <c r="I176" s="24"/>
      <c r="J176" s="23" t="s">
        <v>1181</v>
      </c>
      <c r="K176" s="23" t="s">
        <v>1600</v>
      </c>
      <c r="L176" s="23">
        <v>1</v>
      </c>
      <c r="M176" s="23" t="s">
        <v>1601</v>
      </c>
      <c r="N176" s="23" t="s">
        <v>1182</v>
      </c>
      <c r="O176" s="23" t="s">
        <v>1603</v>
      </c>
      <c r="P176" s="23" t="s">
        <v>1183</v>
      </c>
      <c r="Q176" s="23" t="s">
        <v>1810</v>
      </c>
      <c r="R176" s="23" t="s">
        <v>1184</v>
      </c>
      <c r="S176" s="23" t="s">
        <v>1603</v>
      </c>
      <c r="T176" s="23" t="s">
        <v>1606</v>
      </c>
      <c r="U176" s="23">
        <v>3</v>
      </c>
      <c r="V176" s="23" t="s">
        <v>1603</v>
      </c>
      <c r="W176" s="23" t="s">
        <v>1606</v>
      </c>
      <c r="X176" s="24"/>
      <c r="Y176" s="23" t="s">
        <v>1616</v>
      </c>
      <c r="Z176" s="23" t="s">
        <v>1616</v>
      </c>
      <c r="AA176" s="23" t="s">
        <v>1643</v>
      </c>
      <c r="AB176" s="23" t="s">
        <v>1603</v>
      </c>
      <c r="AC176" s="23" t="s">
        <v>1617</v>
      </c>
      <c r="AD176" s="24"/>
      <c r="AE176" s="23" t="s">
        <v>1185</v>
      </c>
      <c r="AF176" s="23" t="s">
        <v>1597</v>
      </c>
      <c r="AG176" s="23" t="s">
        <v>1606</v>
      </c>
      <c r="AH176" s="23" t="s">
        <v>1598</v>
      </c>
      <c r="AI176" s="23" t="s">
        <v>1603</v>
      </c>
      <c r="AJ176" s="23" t="s">
        <v>1598</v>
      </c>
      <c r="AK176" s="98" t="s">
        <v>1620</v>
      </c>
      <c r="AL176" s="24"/>
      <c r="AM176" s="23" t="s">
        <v>1598</v>
      </c>
      <c r="AN176" s="23" t="s">
        <v>1603</v>
      </c>
      <c r="AO176" s="23" t="s">
        <v>1186</v>
      </c>
      <c r="AP176" s="24"/>
      <c r="AQ176" s="23" t="s">
        <v>1187</v>
      </c>
      <c r="AR176" s="24"/>
      <c r="AS176" s="98" t="s">
        <v>1627</v>
      </c>
      <c r="AT176" s="23" t="s">
        <v>1606</v>
      </c>
      <c r="AU176" s="24"/>
      <c r="AV176" s="24"/>
      <c r="AW176" s="23" t="s">
        <v>1683</v>
      </c>
      <c r="AX176" s="23" t="s">
        <v>1606</v>
      </c>
    </row>
    <row r="177" spans="1:50" s="21" customFormat="1" ht="15" x14ac:dyDescent="0.25">
      <c r="A177" s="25">
        <v>43488.80254527778</v>
      </c>
      <c r="B177" s="26" t="s">
        <v>2212</v>
      </c>
      <c r="C177" s="26" t="s">
        <v>1621</v>
      </c>
      <c r="D177" s="26" t="s">
        <v>1618</v>
      </c>
      <c r="E177" s="26" t="s">
        <v>1606</v>
      </c>
      <c r="F177" s="26" t="s">
        <v>1188</v>
      </c>
      <c r="G177" s="26" t="s">
        <v>1598</v>
      </c>
      <c r="H177" s="26" t="s">
        <v>1599</v>
      </c>
      <c r="I177" s="27"/>
      <c r="J177" s="27"/>
      <c r="K177" s="26" t="s">
        <v>1600</v>
      </c>
      <c r="L177" s="26">
        <v>1</v>
      </c>
      <c r="M177" s="26" t="s">
        <v>1670</v>
      </c>
      <c r="N177" s="26" t="s">
        <v>1189</v>
      </c>
      <c r="O177" s="26" t="s">
        <v>1603</v>
      </c>
      <c r="P177" s="26" t="s">
        <v>1190</v>
      </c>
      <c r="Q177" s="26" t="s">
        <v>1605</v>
      </c>
      <c r="R177" s="27"/>
      <c r="S177" s="26" t="s">
        <v>1606</v>
      </c>
      <c r="T177" s="26" t="s">
        <v>1606</v>
      </c>
      <c r="U177" s="26">
        <v>1</v>
      </c>
      <c r="V177" s="26" t="s">
        <v>1606</v>
      </c>
      <c r="W177" s="26" t="s">
        <v>1606</v>
      </c>
      <c r="X177" s="27"/>
      <c r="Y177" s="26" t="s">
        <v>1607</v>
      </c>
      <c r="Z177" s="26" t="s">
        <v>1616</v>
      </c>
      <c r="AA177" s="26" t="s">
        <v>1608</v>
      </c>
      <c r="AB177" s="26" t="s">
        <v>1603</v>
      </c>
      <c r="AC177" s="26" t="s">
        <v>1609</v>
      </c>
      <c r="AD177" s="26" t="s">
        <v>1191</v>
      </c>
      <c r="AE177" s="26" t="s">
        <v>1192</v>
      </c>
      <c r="AF177" s="26" t="s">
        <v>1597</v>
      </c>
      <c r="AG177" s="26" t="s">
        <v>1598</v>
      </c>
      <c r="AH177" s="26" t="s">
        <v>1598</v>
      </c>
      <c r="AI177" s="26" t="s">
        <v>1606</v>
      </c>
      <c r="AJ177" s="26" t="s">
        <v>1598</v>
      </c>
      <c r="AK177" s="99" t="s">
        <v>1613</v>
      </c>
      <c r="AL177" s="27"/>
      <c r="AM177" s="26" t="s">
        <v>1606</v>
      </c>
      <c r="AN177" s="26" t="s">
        <v>1606</v>
      </c>
      <c r="AO177" s="26" t="s">
        <v>1193</v>
      </c>
      <c r="AP177" s="27"/>
      <c r="AQ177" s="26" t="s">
        <v>1194</v>
      </c>
      <c r="AR177" s="27"/>
      <c r="AS177" s="99" t="s">
        <v>1620</v>
      </c>
      <c r="AT177" s="26" t="s">
        <v>1603</v>
      </c>
      <c r="AU177" s="27"/>
      <c r="AV177" s="27"/>
      <c r="AW177" s="26" t="s">
        <v>1601</v>
      </c>
      <c r="AX177" s="26" t="s">
        <v>1603</v>
      </c>
    </row>
    <row r="178" spans="1:50" s="21" customFormat="1" ht="15" x14ac:dyDescent="0.25">
      <c r="A178" s="22">
        <v>43488.853545370366</v>
      </c>
      <c r="B178" s="23" t="s">
        <v>2212</v>
      </c>
      <c r="C178" s="23" t="s">
        <v>1621</v>
      </c>
      <c r="D178" s="23" t="s">
        <v>1597</v>
      </c>
      <c r="E178" s="23" t="s">
        <v>1606</v>
      </c>
      <c r="F178" s="23" t="s">
        <v>1195</v>
      </c>
      <c r="G178" s="23" t="s">
        <v>1603</v>
      </c>
      <c r="H178" s="23" t="s">
        <v>1599</v>
      </c>
      <c r="I178" s="24"/>
      <c r="J178" s="23" t="s">
        <v>1196</v>
      </c>
      <c r="K178" s="23" t="s">
        <v>1600</v>
      </c>
      <c r="L178" s="23">
        <v>1</v>
      </c>
      <c r="M178" s="23" t="s">
        <v>1601</v>
      </c>
      <c r="N178" s="23" t="s">
        <v>1197</v>
      </c>
      <c r="O178" s="23" t="s">
        <v>1603</v>
      </c>
      <c r="P178" s="23" t="s">
        <v>1198</v>
      </c>
      <c r="Q178" s="23" t="s">
        <v>1605</v>
      </c>
      <c r="R178" s="24"/>
      <c r="S178" s="23" t="s">
        <v>1606</v>
      </c>
      <c r="T178" s="23" t="s">
        <v>1606</v>
      </c>
      <c r="U178" s="23">
        <v>1</v>
      </c>
      <c r="V178" s="23" t="s">
        <v>1606</v>
      </c>
      <c r="W178" s="23" t="s">
        <v>1606</v>
      </c>
      <c r="X178" s="23" t="s">
        <v>1199</v>
      </c>
      <c r="Y178" s="23" t="s">
        <v>1607</v>
      </c>
      <c r="Z178" s="23" t="s">
        <v>1607</v>
      </c>
      <c r="AA178" s="23" t="s">
        <v>1608</v>
      </c>
      <c r="AB178" s="23" t="s">
        <v>1606</v>
      </c>
      <c r="AC178" s="23" t="s">
        <v>1718</v>
      </c>
      <c r="AD178" s="23" t="s">
        <v>1200</v>
      </c>
      <c r="AE178" s="23" t="s">
        <v>1676</v>
      </c>
      <c r="AF178" s="23" t="s">
        <v>1597</v>
      </c>
      <c r="AG178" s="23" t="s">
        <v>1606</v>
      </c>
      <c r="AH178" s="23" t="s">
        <v>1606</v>
      </c>
      <c r="AI178" s="23" t="s">
        <v>1606</v>
      </c>
      <c r="AJ178" s="23" t="s">
        <v>1606</v>
      </c>
      <c r="AK178" s="98" t="s">
        <v>1613</v>
      </c>
      <c r="AL178" s="23" t="s">
        <v>1676</v>
      </c>
      <c r="AM178" s="23" t="s">
        <v>1606</v>
      </c>
      <c r="AN178" s="23" t="s">
        <v>1598</v>
      </c>
      <c r="AO178" s="23" t="s">
        <v>1201</v>
      </c>
      <c r="AP178" s="23" t="s">
        <v>1202</v>
      </c>
      <c r="AQ178" s="23" t="s">
        <v>1203</v>
      </c>
      <c r="AR178" s="23" t="s">
        <v>1676</v>
      </c>
      <c r="AS178" s="98" t="s">
        <v>1613</v>
      </c>
      <c r="AT178" s="23" t="s">
        <v>1606</v>
      </c>
      <c r="AU178" s="24"/>
      <c r="AV178" s="24"/>
      <c r="AW178" s="23" t="s">
        <v>1601</v>
      </c>
      <c r="AX178" s="23" t="s">
        <v>1606</v>
      </c>
    </row>
    <row r="179" spans="1:50" s="21" customFormat="1" ht="15" x14ac:dyDescent="0.25">
      <c r="A179" s="25">
        <v>43489.475400208335</v>
      </c>
      <c r="B179" s="26" t="s">
        <v>2212</v>
      </c>
      <c r="C179" s="26" t="s">
        <v>1621</v>
      </c>
      <c r="D179" s="26" t="s">
        <v>1597</v>
      </c>
      <c r="E179" s="26" t="s">
        <v>1606</v>
      </c>
      <c r="F179" s="26" t="s">
        <v>1204</v>
      </c>
      <c r="G179" s="26" t="s">
        <v>1598</v>
      </c>
      <c r="H179" s="26" t="s">
        <v>1599</v>
      </c>
      <c r="I179" s="27"/>
      <c r="J179" s="26" t="s">
        <v>1205</v>
      </c>
      <c r="K179" s="26" t="s">
        <v>1623</v>
      </c>
      <c r="L179" s="26">
        <v>2</v>
      </c>
      <c r="M179" s="26" t="s">
        <v>1670</v>
      </c>
      <c r="N179" s="26" t="s">
        <v>1206</v>
      </c>
      <c r="O179" s="26" t="s">
        <v>1603</v>
      </c>
      <c r="P179" s="26" t="s">
        <v>1207</v>
      </c>
      <c r="Q179" s="26" t="s">
        <v>1605</v>
      </c>
      <c r="R179" s="26" t="s">
        <v>1208</v>
      </c>
      <c r="S179" s="26" t="s">
        <v>1606</v>
      </c>
      <c r="T179" s="26" t="s">
        <v>1606</v>
      </c>
      <c r="U179" s="26">
        <v>2</v>
      </c>
      <c r="V179" s="26" t="s">
        <v>1606</v>
      </c>
      <c r="W179" s="26" t="s">
        <v>1606</v>
      </c>
      <c r="X179" s="26" t="s">
        <v>1209</v>
      </c>
      <c r="Y179" s="26" t="s">
        <v>1607</v>
      </c>
      <c r="Z179" s="26" t="s">
        <v>1607</v>
      </c>
      <c r="AA179" s="26" t="s">
        <v>1608</v>
      </c>
      <c r="AB179" s="26" t="s">
        <v>1606</v>
      </c>
      <c r="AC179" s="26" t="s">
        <v>1609</v>
      </c>
      <c r="AD179" s="26" t="s">
        <v>1210</v>
      </c>
      <c r="AE179" s="26" t="s">
        <v>1208</v>
      </c>
      <c r="AF179" s="26" t="s">
        <v>1597</v>
      </c>
      <c r="AG179" s="26" t="s">
        <v>1598</v>
      </c>
      <c r="AH179" s="26" t="s">
        <v>1598</v>
      </c>
      <c r="AI179" s="26" t="s">
        <v>1598</v>
      </c>
      <c r="AJ179" s="26" t="s">
        <v>1606</v>
      </c>
      <c r="AK179" s="99" t="s">
        <v>1613</v>
      </c>
      <c r="AL179" s="26" t="s">
        <v>1211</v>
      </c>
      <c r="AM179" s="26" t="s">
        <v>1606</v>
      </c>
      <c r="AN179" s="26" t="s">
        <v>1598</v>
      </c>
      <c r="AO179" s="26" t="s">
        <v>1208</v>
      </c>
      <c r="AP179" s="26" t="s">
        <v>1208</v>
      </c>
      <c r="AQ179" s="26" t="s">
        <v>1208</v>
      </c>
      <c r="AR179" s="26" t="s">
        <v>1208</v>
      </c>
      <c r="AS179" s="99" t="s">
        <v>1613</v>
      </c>
      <c r="AT179" s="26" t="s">
        <v>1606</v>
      </c>
      <c r="AU179" s="26" t="s">
        <v>1208</v>
      </c>
      <c r="AV179" s="26" t="s">
        <v>1881</v>
      </c>
      <c r="AW179" s="26" t="s">
        <v>1650</v>
      </c>
      <c r="AX179" s="26" t="s">
        <v>1606</v>
      </c>
    </row>
    <row r="180" spans="1:50" s="21" customFormat="1" ht="15" x14ac:dyDescent="0.25">
      <c r="A180" s="22">
        <v>43489.503386435186</v>
      </c>
      <c r="B180" s="23" t="s">
        <v>2212</v>
      </c>
      <c r="C180" s="23" t="s">
        <v>1596</v>
      </c>
      <c r="D180" s="23" t="s">
        <v>1597</v>
      </c>
      <c r="E180" s="23" t="s">
        <v>1598</v>
      </c>
      <c r="F180" s="24"/>
      <c r="G180" s="23" t="s">
        <v>1598</v>
      </c>
      <c r="H180" s="23" t="s">
        <v>1599</v>
      </c>
      <c r="I180" s="24"/>
      <c r="J180" s="23" t="s">
        <v>1212</v>
      </c>
      <c r="K180" s="23" t="s">
        <v>1600</v>
      </c>
      <c r="L180" s="23">
        <v>2</v>
      </c>
      <c r="M180" s="23" t="s">
        <v>1670</v>
      </c>
      <c r="N180" s="23" t="s">
        <v>1213</v>
      </c>
      <c r="O180" s="23" t="s">
        <v>1606</v>
      </c>
      <c r="P180" s="23" t="s">
        <v>1214</v>
      </c>
      <c r="Q180" s="23" t="s">
        <v>1673</v>
      </c>
      <c r="R180" s="24"/>
      <c r="S180" s="23" t="s">
        <v>1603</v>
      </c>
      <c r="T180" s="23" t="s">
        <v>1606</v>
      </c>
      <c r="U180" s="23">
        <v>2</v>
      </c>
      <c r="V180" s="23" t="s">
        <v>1606</v>
      </c>
      <c r="W180" s="23" t="s">
        <v>1603</v>
      </c>
      <c r="X180" s="23" t="s">
        <v>1215</v>
      </c>
      <c r="Y180" s="23" t="s">
        <v>1607</v>
      </c>
      <c r="Z180" s="23" t="s">
        <v>1607</v>
      </c>
      <c r="AA180" s="23" t="s">
        <v>1608</v>
      </c>
      <c r="AB180" s="23" t="s">
        <v>1606</v>
      </c>
      <c r="AC180" s="23" t="s">
        <v>1609</v>
      </c>
      <c r="AD180" s="24"/>
      <c r="AE180" s="24"/>
      <c r="AF180" s="23" t="s">
        <v>1597</v>
      </c>
      <c r="AG180" s="23" t="s">
        <v>1598</v>
      </c>
      <c r="AH180" s="23" t="s">
        <v>1598</v>
      </c>
      <c r="AI180" s="23" t="s">
        <v>1598</v>
      </c>
      <c r="AJ180" s="23" t="s">
        <v>1598</v>
      </c>
      <c r="AK180" s="98" t="s">
        <v>1610</v>
      </c>
      <c r="AL180" s="24"/>
      <c r="AM180" s="23" t="s">
        <v>1598</v>
      </c>
      <c r="AN180" s="23" t="s">
        <v>1606</v>
      </c>
      <c r="AO180" s="24"/>
      <c r="AP180" s="24"/>
      <c r="AQ180" s="23" t="s">
        <v>1216</v>
      </c>
      <c r="AR180" s="23" t="s">
        <v>1217</v>
      </c>
      <c r="AS180" s="98" t="s">
        <v>1613</v>
      </c>
      <c r="AT180" s="23" t="s">
        <v>1606</v>
      </c>
      <c r="AU180" s="24"/>
      <c r="AV180" s="24"/>
      <c r="AW180" s="23" t="s">
        <v>1601</v>
      </c>
      <c r="AX180" s="23" t="s">
        <v>1606</v>
      </c>
    </row>
    <row r="181" spans="1:50" s="21" customFormat="1" ht="15" x14ac:dyDescent="0.25">
      <c r="A181" s="25">
        <v>43489.758952291668</v>
      </c>
      <c r="B181" s="26" t="s">
        <v>2212</v>
      </c>
      <c r="C181" s="26" t="s">
        <v>1596</v>
      </c>
      <c r="D181" s="26" t="s">
        <v>1618</v>
      </c>
      <c r="E181" s="26" t="s">
        <v>1598</v>
      </c>
      <c r="F181" s="27"/>
      <c r="G181" s="26" t="s">
        <v>1598</v>
      </c>
      <c r="H181" s="26" t="s">
        <v>1599</v>
      </c>
      <c r="I181" s="27"/>
      <c r="J181" s="27"/>
      <c r="K181" s="26" t="s">
        <v>1623</v>
      </c>
      <c r="L181" s="26">
        <v>1</v>
      </c>
      <c r="M181" s="26" t="s">
        <v>1601</v>
      </c>
      <c r="N181" s="26" t="s">
        <v>1644</v>
      </c>
      <c r="O181" s="26" t="s">
        <v>1603</v>
      </c>
      <c r="P181" s="26" t="s">
        <v>1218</v>
      </c>
      <c r="Q181" s="26" t="s">
        <v>1810</v>
      </c>
      <c r="R181" s="26" t="s">
        <v>1219</v>
      </c>
      <c r="S181" s="26" t="s">
        <v>1606</v>
      </c>
      <c r="T181" s="26" t="s">
        <v>1606</v>
      </c>
      <c r="U181" s="26">
        <v>3</v>
      </c>
      <c r="V181" s="26" t="s">
        <v>1603</v>
      </c>
      <c r="W181" s="26" t="s">
        <v>1603</v>
      </c>
      <c r="X181" s="26" t="s">
        <v>1220</v>
      </c>
      <c r="Y181" s="26" t="s">
        <v>1616</v>
      </c>
      <c r="Z181" s="26" t="s">
        <v>1642</v>
      </c>
      <c r="AA181" s="26" t="s">
        <v>1608</v>
      </c>
      <c r="AB181" s="26" t="s">
        <v>1606</v>
      </c>
      <c r="AC181" s="26" t="s">
        <v>1718</v>
      </c>
      <c r="AD181" s="26" t="s">
        <v>1221</v>
      </c>
      <c r="AE181" s="27"/>
      <c r="AF181" s="26" t="s">
        <v>1618</v>
      </c>
      <c r="AG181" s="26" t="s">
        <v>1606</v>
      </c>
      <c r="AH181" s="26" t="s">
        <v>1598</v>
      </c>
      <c r="AI181" s="26" t="s">
        <v>1606</v>
      </c>
      <c r="AJ181" s="26" t="s">
        <v>1606</v>
      </c>
      <c r="AK181" s="99" t="s">
        <v>1613</v>
      </c>
      <c r="AL181" s="26" t="s">
        <v>1222</v>
      </c>
      <c r="AM181" s="26" t="s">
        <v>1598</v>
      </c>
      <c r="AN181" s="26" t="s">
        <v>1606</v>
      </c>
      <c r="AO181" s="27"/>
      <c r="AP181" s="27"/>
      <c r="AQ181" s="26" t="s">
        <v>1598</v>
      </c>
      <c r="AR181" s="27"/>
      <c r="AS181" s="99" t="s">
        <v>1620</v>
      </c>
      <c r="AT181" s="26" t="s">
        <v>1603</v>
      </c>
      <c r="AU181" s="27"/>
      <c r="AV181" s="27"/>
      <c r="AW181" s="26" t="s">
        <v>1601</v>
      </c>
      <c r="AX181" s="26" t="s">
        <v>1606</v>
      </c>
    </row>
    <row r="182" spans="1:50" s="21" customFormat="1" ht="15" x14ac:dyDescent="0.25">
      <c r="A182" s="22">
        <v>43489.777217604162</v>
      </c>
      <c r="B182" s="23" t="s">
        <v>2212</v>
      </c>
      <c r="C182" s="23" t="s">
        <v>1621</v>
      </c>
      <c r="D182" s="23" t="s">
        <v>1597</v>
      </c>
      <c r="E182" s="23" t="s">
        <v>1606</v>
      </c>
      <c r="F182" s="23" t="s">
        <v>1223</v>
      </c>
      <c r="G182" s="23" t="s">
        <v>1598</v>
      </c>
      <c r="H182" s="23" t="s">
        <v>1599</v>
      </c>
      <c r="I182" s="24"/>
      <c r="J182" s="24"/>
      <c r="K182" s="23" t="s">
        <v>1600</v>
      </c>
      <c r="L182" s="23">
        <v>1</v>
      </c>
      <c r="M182" s="23" t="s">
        <v>1601</v>
      </c>
      <c r="N182" s="23" t="s">
        <v>1224</v>
      </c>
      <c r="O182" s="23" t="s">
        <v>1603</v>
      </c>
      <c r="P182" s="23" t="s">
        <v>1603</v>
      </c>
      <c r="Q182" s="23" t="s">
        <v>1605</v>
      </c>
      <c r="R182" s="24"/>
      <c r="S182" s="23" t="s">
        <v>1606</v>
      </c>
      <c r="T182" s="23" t="s">
        <v>1606</v>
      </c>
      <c r="U182" s="23">
        <v>1</v>
      </c>
      <c r="V182" s="23" t="s">
        <v>1606</v>
      </c>
      <c r="W182" s="23" t="s">
        <v>1606</v>
      </c>
      <c r="X182" s="24"/>
      <c r="Y182" s="23" t="s">
        <v>1607</v>
      </c>
      <c r="Z182" s="23" t="s">
        <v>1607</v>
      </c>
      <c r="AA182" s="23" t="s">
        <v>1608</v>
      </c>
      <c r="AB182" s="23" t="s">
        <v>1606</v>
      </c>
      <c r="AC182" s="23" t="s">
        <v>1609</v>
      </c>
      <c r="AD182" s="24"/>
      <c r="AE182" s="24"/>
      <c r="AF182" s="23" t="s">
        <v>1597</v>
      </c>
      <c r="AG182" s="23" t="s">
        <v>1603</v>
      </c>
      <c r="AH182" s="23" t="s">
        <v>1606</v>
      </c>
      <c r="AI182" s="23" t="s">
        <v>1606</v>
      </c>
      <c r="AJ182" s="23" t="s">
        <v>1606</v>
      </c>
      <c r="AK182" s="98" t="s">
        <v>1610</v>
      </c>
      <c r="AL182" s="24"/>
      <c r="AM182" s="23" t="s">
        <v>1598</v>
      </c>
      <c r="AN182" s="23" t="s">
        <v>1606</v>
      </c>
      <c r="AO182" s="24"/>
      <c r="AP182" s="24"/>
      <c r="AQ182" s="23" t="s">
        <v>1225</v>
      </c>
      <c r="AR182" s="24"/>
      <c r="AS182" s="98" t="s">
        <v>1627</v>
      </c>
      <c r="AT182" s="23" t="s">
        <v>1606</v>
      </c>
      <c r="AU182" s="24"/>
      <c r="AV182" s="24"/>
      <c r="AW182" s="23" t="s">
        <v>1601</v>
      </c>
      <c r="AX182" s="23" t="s">
        <v>1603</v>
      </c>
    </row>
    <row r="183" spans="1:50" s="21" customFormat="1" ht="15" x14ac:dyDescent="0.25">
      <c r="A183" s="25">
        <v>43490.293208217598</v>
      </c>
      <c r="B183" s="26" t="s">
        <v>2212</v>
      </c>
      <c r="C183" s="26" t="s">
        <v>1596</v>
      </c>
      <c r="D183" s="26" t="s">
        <v>1597</v>
      </c>
      <c r="E183" s="26" t="s">
        <v>1598</v>
      </c>
      <c r="F183" s="27"/>
      <c r="G183" s="26" t="s">
        <v>1598</v>
      </c>
      <c r="H183" s="26" t="s">
        <v>1599</v>
      </c>
      <c r="I183" s="27"/>
      <c r="J183" s="26" t="s">
        <v>1226</v>
      </c>
      <c r="K183" s="26" t="s">
        <v>1640</v>
      </c>
      <c r="L183" s="26">
        <v>2</v>
      </c>
      <c r="M183" s="26" t="s">
        <v>1601</v>
      </c>
      <c r="N183" s="26" t="s">
        <v>1227</v>
      </c>
      <c r="O183" s="26" t="s">
        <v>1603</v>
      </c>
      <c r="P183" s="26" t="s">
        <v>1228</v>
      </c>
      <c r="Q183" s="26" t="s">
        <v>1810</v>
      </c>
      <c r="R183" s="26" t="s">
        <v>1229</v>
      </c>
      <c r="S183" s="26" t="s">
        <v>1606</v>
      </c>
      <c r="T183" s="26" t="s">
        <v>1606</v>
      </c>
      <c r="U183" s="26">
        <v>1</v>
      </c>
      <c r="V183" s="26" t="s">
        <v>1606</v>
      </c>
      <c r="W183" s="26" t="s">
        <v>1606</v>
      </c>
      <c r="X183" s="26" t="s">
        <v>1230</v>
      </c>
      <c r="Y183" s="26" t="s">
        <v>1607</v>
      </c>
      <c r="Z183" s="26" t="s">
        <v>1607</v>
      </c>
      <c r="AA183" s="26" t="s">
        <v>1608</v>
      </c>
      <c r="AB183" s="26" t="s">
        <v>1606</v>
      </c>
      <c r="AC183" s="26" t="s">
        <v>1609</v>
      </c>
      <c r="AD183" s="27"/>
      <c r="AE183" s="26" t="s">
        <v>1974</v>
      </c>
      <c r="AF183" s="26" t="s">
        <v>1597</v>
      </c>
      <c r="AG183" s="26" t="s">
        <v>1603</v>
      </c>
      <c r="AH183" s="26" t="s">
        <v>1606</v>
      </c>
      <c r="AI183" s="26" t="s">
        <v>1606</v>
      </c>
      <c r="AJ183" s="26" t="s">
        <v>1606</v>
      </c>
      <c r="AK183" s="99" t="s">
        <v>1610</v>
      </c>
      <c r="AL183" s="26" t="s">
        <v>1231</v>
      </c>
      <c r="AM183" s="26" t="s">
        <v>1603</v>
      </c>
      <c r="AN183" s="26" t="s">
        <v>1606</v>
      </c>
      <c r="AO183" s="26" t="s">
        <v>1232</v>
      </c>
      <c r="AP183" s="26" t="s">
        <v>1233</v>
      </c>
      <c r="AQ183" s="26" t="s">
        <v>1234</v>
      </c>
      <c r="AR183" s="26" t="s">
        <v>2234</v>
      </c>
      <c r="AS183" s="99" t="s">
        <v>1627</v>
      </c>
      <c r="AT183" s="26" t="s">
        <v>1603</v>
      </c>
      <c r="AU183" s="27"/>
      <c r="AV183" s="27"/>
      <c r="AW183" s="26" t="s">
        <v>1650</v>
      </c>
      <c r="AX183" s="26" t="s">
        <v>1603</v>
      </c>
    </row>
    <row r="184" spans="1:50" s="21" customFormat="1" ht="15" x14ac:dyDescent="0.25">
      <c r="A184" s="22">
        <v>43490.371008275462</v>
      </c>
      <c r="B184" s="23" t="s">
        <v>2212</v>
      </c>
      <c r="C184" s="23" t="s">
        <v>1596</v>
      </c>
      <c r="D184" s="23" t="s">
        <v>1618</v>
      </c>
      <c r="E184" s="23" t="s">
        <v>1603</v>
      </c>
      <c r="F184" s="24"/>
      <c r="G184" s="23" t="s">
        <v>1606</v>
      </c>
      <c r="H184" s="23" t="s">
        <v>1770</v>
      </c>
      <c r="I184" s="23" t="s">
        <v>2235</v>
      </c>
      <c r="J184" s="24"/>
      <c r="K184" s="23" t="s">
        <v>1623</v>
      </c>
      <c r="L184" s="23">
        <v>1</v>
      </c>
      <c r="M184" s="23" t="s">
        <v>1601</v>
      </c>
      <c r="N184" s="23" t="s">
        <v>2236</v>
      </c>
      <c r="O184" s="23" t="s">
        <v>1603</v>
      </c>
      <c r="P184" s="23" t="s">
        <v>2237</v>
      </c>
      <c r="Q184" s="23" t="s">
        <v>1605</v>
      </c>
      <c r="R184" s="24"/>
      <c r="S184" s="23" t="s">
        <v>1603</v>
      </c>
      <c r="T184" s="23" t="s">
        <v>1603</v>
      </c>
      <c r="U184" s="23">
        <v>3</v>
      </c>
      <c r="V184" s="23" t="s">
        <v>1603</v>
      </c>
      <c r="W184" s="23" t="s">
        <v>1606</v>
      </c>
      <c r="X184" s="23" t="s">
        <v>2238</v>
      </c>
      <c r="Y184" s="23" t="s">
        <v>1616</v>
      </c>
      <c r="Z184" s="23" t="s">
        <v>1616</v>
      </c>
      <c r="AA184" s="23" t="s">
        <v>1643</v>
      </c>
      <c r="AB184" s="23" t="s">
        <v>1603</v>
      </c>
      <c r="AC184" s="23" t="s">
        <v>1609</v>
      </c>
      <c r="AD184" s="23" t="s">
        <v>2239</v>
      </c>
      <c r="AE184" s="23" t="s">
        <v>2240</v>
      </c>
      <c r="AF184" s="23" t="s">
        <v>1618</v>
      </c>
      <c r="AG184" s="23" t="s">
        <v>1606</v>
      </c>
      <c r="AH184" s="23" t="s">
        <v>1606</v>
      </c>
      <c r="AI184" s="23" t="s">
        <v>1603</v>
      </c>
      <c r="AJ184" s="23" t="s">
        <v>1603</v>
      </c>
      <c r="AK184" s="98" t="s">
        <v>1620</v>
      </c>
      <c r="AL184" s="23" t="s">
        <v>2241</v>
      </c>
      <c r="AM184" s="23" t="s">
        <v>1603</v>
      </c>
      <c r="AN184" s="23" t="s">
        <v>1603</v>
      </c>
      <c r="AO184" s="23" t="s">
        <v>2242</v>
      </c>
      <c r="AP184" s="24"/>
      <c r="AQ184" s="23" t="s">
        <v>2243</v>
      </c>
      <c r="AR184" s="23" t="s">
        <v>2244</v>
      </c>
      <c r="AS184" s="98" t="s">
        <v>1627</v>
      </c>
      <c r="AT184" s="23" t="s">
        <v>1606</v>
      </c>
      <c r="AU184" s="23" t="s">
        <v>2245</v>
      </c>
      <c r="AV184" s="24"/>
      <c r="AW184" s="23" t="s">
        <v>1601</v>
      </c>
      <c r="AX184" s="23" t="s">
        <v>1603</v>
      </c>
    </row>
    <row r="185" spans="1:50" s="21" customFormat="1" ht="15" x14ac:dyDescent="0.25">
      <c r="A185" s="25">
        <v>43491.766747037036</v>
      </c>
      <c r="B185" s="26" t="s">
        <v>2212</v>
      </c>
      <c r="C185" s="26" t="s">
        <v>1621</v>
      </c>
      <c r="D185" s="26" t="s">
        <v>1597</v>
      </c>
      <c r="E185" s="26" t="s">
        <v>1598</v>
      </c>
      <c r="F185" s="27"/>
      <c r="G185" s="26" t="s">
        <v>1598</v>
      </c>
      <c r="H185" s="26" t="s">
        <v>1599</v>
      </c>
      <c r="I185" s="27"/>
      <c r="J185" s="27"/>
      <c r="K185" s="26" t="s">
        <v>1623</v>
      </c>
      <c r="L185" s="26">
        <v>2</v>
      </c>
      <c r="M185" s="26" t="s">
        <v>1601</v>
      </c>
      <c r="N185" s="26" t="s">
        <v>2246</v>
      </c>
      <c r="O185" s="26" t="s">
        <v>1603</v>
      </c>
      <c r="P185" s="26" t="s">
        <v>2247</v>
      </c>
      <c r="Q185" s="26" t="s">
        <v>1605</v>
      </c>
      <c r="R185" s="27"/>
      <c r="S185" s="26" t="s">
        <v>1606</v>
      </c>
      <c r="T185" s="26" t="s">
        <v>1606</v>
      </c>
      <c r="U185" s="26">
        <v>3</v>
      </c>
      <c r="V185" s="26" t="s">
        <v>1606</v>
      </c>
      <c r="W185" s="26" t="s">
        <v>1606</v>
      </c>
      <c r="X185" s="26" t="s">
        <v>2248</v>
      </c>
      <c r="Y185" s="26" t="s">
        <v>1607</v>
      </c>
      <c r="Z185" s="26" t="s">
        <v>1616</v>
      </c>
      <c r="AA185" s="26" t="s">
        <v>1608</v>
      </c>
      <c r="AB185" s="26" t="s">
        <v>1606</v>
      </c>
      <c r="AC185" s="26" t="s">
        <v>1617</v>
      </c>
      <c r="AD185" s="27"/>
      <c r="AE185" s="27"/>
      <c r="AF185" s="26" t="s">
        <v>1597</v>
      </c>
      <c r="AG185" s="26" t="s">
        <v>1606</v>
      </c>
      <c r="AH185" s="26" t="s">
        <v>1606</v>
      </c>
      <c r="AI185" s="26" t="s">
        <v>1606</v>
      </c>
      <c r="AJ185" s="26" t="s">
        <v>1606</v>
      </c>
      <c r="AK185" s="99" t="s">
        <v>1610</v>
      </c>
      <c r="AL185" s="27"/>
      <c r="AM185" s="26" t="s">
        <v>1606</v>
      </c>
      <c r="AN185" s="26" t="s">
        <v>1606</v>
      </c>
      <c r="AO185" s="27"/>
      <c r="AP185" s="27"/>
      <c r="AQ185" s="26" t="s">
        <v>2249</v>
      </c>
      <c r="AR185" s="27"/>
      <c r="AS185" s="99" t="s">
        <v>1613</v>
      </c>
      <c r="AT185" s="26" t="s">
        <v>1606</v>
      </c>
      <c r="AU185" s="27"/>
      <c r="AV185" s="27"/>
      <c r="AW185" s="26" t="s">
        <v>1601</v>
      </c>
      <c r="AX185" s="26" t="s">
        <v>1606</v>
      </c>
    </row>
    <row r="186" spans="1:50" s="21" customFormat="1" ht="15" x14ac:dyDescent="0.25">
      <c r="A186" s="22">
        <v>43491.939634918977</v>
      </c>
      <c r="B186" s="23" t="s">
        <v>2212</v>
      </c>
      <c r="C186" s="23" t="s">
        <v>1621</v>
      </c>
      <c r="D186" s="23" t="s">
        <v>1597</v>
      </c>
      <c r="E186" s="23" t="s">
        <v>1598</v>
      </c>
      <c r="F186" s="24"/>
      <c r="G186" s="23" t="s">
        <v>1598</v>
      </c>
      <c r="H186" s="23" t="s">
        <v>1599</v>
      </c>
      <c r="I186" s="24"/>
      <c r="J186" s="23" t="s">
        <v>2250</v>
      </c>
      <c r="K186" s="23" t="s">
        <v>1600</v>
      </c>
      <c r="L186" s="23">
        <v>1</v>
      </c>
      <c r="M186" s="23" t="s">
        <v>1670</v>
      </c>
      <c r="N186" s="23" t="s">
        <v>2251</v>
      </c>
      <c r="O186" s="23" t="s">
        <v>1606</v>
      </c>
      <c r="P186" s="23" t="s">
        <v>1603</v>
      </c>
      <c r="Q186" s="23" t="s">
        <v>1673</v>
      </c>
      <c r="R186" s="24"/>
      <c r="S186" s="23" t="s">
        <v>1606</v>
      </c>
      <c r="T186" s="23" t="s">
        <v>1606</v>
      </c>
      <c r="U186" s="23">
        <v>1</v>
      </c>
      <c r="V186" s="23" t="s">
        <v>1606</v>
      </c>
      <c r="W186" s="23" t="s">
        <v>1606</v>
      </c>
      <c r="X186" s="24"/>
      <c r="Y186" s="23" t="s">
        <v>1607</v>
      </c>
      <c r="Z186" s="23" t="s">
        <v>1607</v>
      </c>
      <c r="AA186" s="23" t="s">
        <v>1608</v>
      </c>
      <c r="AB186" s="23" t="s">
        <v>1606</v>
      </c>
      <c r="AC186" s="23" t="s">
        <v>1718</v>
      </c>
      <c r="AD186" s="23" t="s">
        <v>2252</v>
      </c>
      <c r="AE186" s="24"/>
      <c r="AF186" s="23" t="s">
        <v>1597</v>
      </c>
      <c r="AG186" s="23" t="s">
        <v>1603</v>
      </c>
      <c r="AH186" s="23" t="s">
        <v>1603</v>
      </c>
      <c r="AI186" s="23" t="s">
        <v>1606</v>
      </c>
      <c r="AJ186" s="23" t="s">
        <v>1606</v>
      </c>
      <c r="AK186" s="98" t="s">
        <v>1610</v>
      </c>
      <c r="AL186" s="24"/>
      <c r="AM186" s="23" t="s">
        <v>1606</v>
      </c>
      <c r="AN186" s="23" t="s">
        <v>1606</v>
      </c>
      <c r="AO186" s="23" t="s">
        <v>2253</v>
      </c>
      <c r="AP186" s="24"/>
      <c r="AQ186" s="23" t="s">
        <v>2254</v>
      </c>
      <c r="AR186" s="24"/>
      <c r="AS186" s="98" t="s">
        <v>1620</v>
      </c>
      <c r="AT186" s="23" t="s">
        <v>1606</v>
      </c>
      <c r="AU186" s="24"/>
      <c r="AV186" s="24"/>
      <c r="AW186" s="23" t="s">
        <v>1650</v>
      </c>
      <c r="AX186" s="23" t="s">
        <v>1606</v>
      </c>
    </row>
    <row r="187" spans="1:50" s="21" customFormat="1" ht="15" x14ac:dyDescent="0.25">
      <c r="A187" s="25">
        <v>43492.656224618055</v>
      </c>
      <c r="B187" s="26" t="s">
        <v>2212</v>
      </c>
      <c r="C187" s="26" t="s">
        <v>1621</v>
      </c>
      <c r="D187" s="26" t="s">
        <v>1618</v>
      </c>
      <c r="E187" s="26" t="s">
        <v>1598</v>
      </c>
      <c r="F187" s="27"/>
      <c r="G187" s="26" t="s">
        <v>1606</v>
      </c>
      <c r="H187" s="26" t="s">
        <v>1770</v>
      </c>
      <c r="I187" s="26" t="s">
        <v>2255</v>
      </c>
      <c r="J187" s="27"/>
      <c r="K187" s="26" t="s">
        <v>1600</v>
      </c>
      <c r="L187" s="26">
        <v>2</v>
      </c>
      <c r="M187" s="26" t="s">
        <v>1601</v>
      </c>
      <c r="N187" s="26" t="s">
        <v>2256</v>
      </c>
      <c r="O187" s="26" t="s">
        <v>1603</v>
      </c>
      <c r="P187" s="26" t="s">
        <v>1603</v>
      </c>
      <c r="Q187" s="26" t="s">
        <v>1605</v>
      </c>
      <c r="R187" s="27"/>
      <c r="S187" s="26" t="s">
        <v>1606</v>
      </c>
      <c r="T187" s="26" t="s">
        <v>1606</v>
      </c>
      <c r="U187" s="26">
        <v>2</v>
      </c>
      <c r="V187" s="26" t="s">
        <v>1603</v>
      </c>
      <c r="W187" s="26" t="s">
        <v>1603</v>
      </c>
      <c r="X187" s="26" t="s">
        <v>2257</v>
      </c>
      <c r="Y187" s="26" t="s">
        <v>1607</v>
      </c>
      <c r="Z187" s="26" t="s">
        <v>1616</v>
      </c>
      <c r="AA187" s="26" t="s">
        <v>1608</v>
      </c>
      <c r="AB187" s="26" t="s">
        <v>1603</v>
      </c>
      <c r="AC187" s="26" t="s">
        <v>1609</v>
      </c>
      <c r="AD187" s="27"/>
      <c r="AE187" s="27"/>
      <c r="AF187" s="26" t="s">
        <v>1597</v>
      </c>
      <c r="AG187" s="26" t="s">
        <v>1598</v>
      </c>
      <c r="AH187" s="26" t="s">
        <v>1606</v>
      </c>
      <c r="AI187" s="26" t="s">
        <v>1598</v>
      </c>
      <c r="AJ187" s="26" t="s">
        <v>1606</v>
      </c>
      <c r="AK187" s="99" t="s">
        <v>1613</v>
      </c>
      <c r="AL187" s="27"/>
      <c r="AM187" s="26" t="s">
        <v>1606</v>
      </c>
      <c r="AN187" s="26" t="s">
        <v>1598</v>
      </c>
      <c r="AO187" s="27"/>
      <c r="AP187" s="27"/>
      <c r="AQ187" s="26" t="s">
        <v>2258</v>
      </c>
      <c r="AR187" s="27"/>
      <c r="AS187" s="99" t="s">
        <v>1613</v>
      </c>
      <c r="AT187" s="26" t="s">
        <v>1603</v>
      </c>
      <c r="AU187" s="27"/>
      <c r="AV187" s="27"/>
      <c r="AW187" s="26" t="s">
        <v>1650</v>
      </c>
      <c r="AX187" s="26" t="s">
        <v>1606</v>
      </c>
    </row>
    <row r="188" spans="1:50" s="21" customFormat="1" ht="15" x14ac:dyDescent="0.25">
      <c r="A188" s="22">
        <v>43492.777905555558</v>
      </c>
      <c r="B188" s="23" t="s">
        <v>2212</v>
      </c>
      <c r="C188" s="23" t="s">
        <v>1596</v>
      </c>
      <c r="D188" s="23" t="s">
        <v>1618</v>
      </c>
      <c r="E188" s="23" t="s">
        <v>1606</v>
      </c>
      <c r="F188" s="23" t="s">
        <v>2259</v>
      </c>
      <c r="G188" s="23" t="s">
        <v>1603</v>
      </c>
      <c r="H188" s="23" t="s">
        <v>1599</v>
      </c>
      <c r="I188" s="24"/>
      <c r="J188" s="24"/>
      <c r="K188" s="23" t="s">
        <v>1600</v>
      </c>
      <c r="L188" s="23">
        <v>1</v>
      </c>
      <c r="M188" s="23" t="s">
        <v>1670</v>
      </c>
      <c r="N188" s="23" t="s">
        <v>2260</v>
      </c>
      <c r="O188" s="23" t="s">
        <v>1603</v>
      </c>
      <c r="P188" s="23" t="s">
        <v>2261</v>
      </c>
      <c r="Q188" s="23" t="s">
        <v>1605</v>
      </c>
      <c r="R188" s="24"/>
      <c r="S188" s="23" t="s">
        <v>1606</v>
      </c>
      <c r="T188" s="23" t="s">
        <v>1606</v>
      </c>
      <c r="U188" s="23">
        <v>2</v>
      </c>
      <c r="V188" s="23" t="s">
        <v>1603</v>
      </c>
      <c r="W188" s="23" t="s">
        <v>1603</v>
      </c>
      <c r="X188" s="23" t="s">
        <v>2262</v>
      </c>
      <c r="Y188" s="23" t="s">
        <v>1616</v>
      </c>
      <c r="Z188" s="23" t="s">
        <v>1642</v>
      </c>
      <c r="AA188" s="23" t="s">
        <v>1608</v>
      </c>
      <c r="AB188" s="23" t="s">
        <v>1603</v>
      </c>
      <c r="AC188" s="23" t="s">
        <v>1609</v>
      </c>
      <c r="AD188" s="24"/>
      <c r="AE188" s="23" t="s">
        <v>2263</v>
      </c>
      <c r="AF188" s="23" t="s">
        <v>1597</v>
      </c>
      <c r="AG188" s="23" t="s">
        <v>1606</v>
      </c>
      <c r="AH188" s="23" t="s">
        <v>1603</v>
      </c>
      <c r="AI188" s="23" t="s">
        <v>1603</v>
      </c>
      <c r="AJ188" s="23" t="s">
        <v>1606</v>
      </c>
      <c r="AK188" s="98" t="s">
        <v>1620</v>
      </c>
      <c r="AL188" s="23" t="s">
        <v>2264</v>
      </c>
      <c r="AM188" s="23" t="s">
        <v>1606</v>
      </c>
      <c r="AN188" s="23" t="s">
        <v>1598</v>
      </c>
      <c r="AO188" s="24"/>
      <c r="AP188" s="24"/>
      <c r="AQ188" s="23" t="s">
        <v>2265</v>
      </c>
      <c r="AR188" s="23" t="s">
        <v>2266</v>
      </c>
      <c r="AS188" s="98" t="s">
        <v>1627</v>
      </c>
      <c r="AT188" s="23" t="s">
        <v>1606</v>
      </c>
      <c r="AU188" s="24"/>
      <c r="AV188" s="24"/>
      <c r="AW188" s="23" t="s">
        <v>1628</v>
      </c>
      <c r="AX188" s="23" t="s">
        <v>1606</v>
      </c>
    </row>
    <row r="189" spans="1:50" s="21" customFormat="1" ht="15" x14ac:dyDescent="0.25">
      <c r="A189" s="25">
        <v>43492.781894398147</v>
      </c>
      <c r="B189" s="26" t="s">
        <v>2212</v>
      </c>
      <c r="C189" s="26" t="s">
        <v>1621</v>
      </c>
      <c r="D189" s="26" t="s">
        <v>1597</v>
      </c>
      <c r="E189" s="26" t="s">
        <v>1606</v>
      </c>
      <c r="F189" s="26" t="s">
        <v>2267</v>
      </c>
      <c r="G189" s="26" t="s">
        <v>1603</v>
      </c>
      <c r="H189" s="26" t="s">
        <v>1599</v>
      </c>
      <c r="I189" s="27"/>
      <c r="J189" s="27"/>
      <c r="K189" s="26" t="s">
        <v>1600</v>
      </c>
      <c r="L189" s="26">
        <v>1</v>
      </c>
      <c r="M189" s="26" t="s">
        <v>1670</v>
      </c>
      <c r="N189" s="26" t="s">
        <v>1679</v>
      </c>
      <c r="O189" s="26" t="s">
        <v>1603</v>
      </c>
      <c r="P189" s="26" t="s">
        <v>1615</v>
      </c>
      <c r="Q189" s="26" t="s">
        <v>1605</v>
      </c>
      <c r="R189" s="27"/>
      <c r="S189" s="26" t="s">
        <v>1606</v>
      </c>
      <c r="T189" s="26" t="s">
        <v>1606</v>
      </c>
      <c r="U189" s="26">
        <v>2</v>
      </c>
      <c r="V189" s="26" t="s">
        <v>1606</v>
      </c>
      <c r="W189" s="26" t="s">
        <v>1603</v>
      </c>
      <c r="X189" s="26" t="s">
        <v>2268</v>
      </c>
      <c r="Y189" s="26" t="s">
        <v>1607</v>
      </c>
      <c r="Z189" s="26" t="s">
        <v>1642</v>
      </c>
      <c r="AA189" s="26" t="s">
        <v>1608</v>
      </c>
      <c r="AB189" s="26" t="s">
        <v>1603</v>
      </c>
      <c r="AC189" s="26" t="s">
        <v>1609</v>
      </c>
      <c r="AD189" s="27"/>
      <c r="AE189" s="27"/>
      <c r="AF189" s="26" t="s">
        <v>1597</v>
      </c>
      <c r="AG189" s="26" t="s">
        <v>1606</v>
      </c>
      <c r="AH189" s="26" t="s">
        <v>1603</v>
      </c>
      <c r="AI189" s="26" t="s">
        <v>1603</v>
      </c>
      <c r="AJ189" s="26" t="s">
        <v>1606</v>
      </c>
      <c r="AK189" s="99" t="s">
        <v>1613</v>
      </c>
      <c r="AL189" s="26" t="s">
        <v>2269</v>
      </c>
      <c r="AM189" s="26" t="s">
        <v>1606</v>
      </c>
      <c r="AN189" s="26" t="s">
        <v>1598</v>
      </c>
      <c r="AO189" s="27"/>
      <c r="AP189" s="27"/>
      <c r="AQ189" s="26" t="s">
        <v>2270</v>
      </c>
      <c r="AR189" s="26" t="s">
        <v>2271</v>
      </c>
      <c r="AS189" s="99" t="s">
        <v>1627</v>
      </c>
      <c r="AT189" s="26" t="s">
        <v>1606</v>
      </c>
      <c r="AU189" s="27"/>
      <c r="AV189" s="27"/>
      <c r="AW189" s="26" t="s">
        <v>1628</v>
      </c>
      <c r="AX189" s="26" t="s">
        <v>1606</v>
      </c>
    </row>
    <row r="190" spans="1:50" s="21" customFormat="1" ht="15" x14ac:dyDescent="0.25">
      <c r="A190" s="22">
        <v>43492.89531467593</v>
      </c>
      <c r="B190" s="23" t="s">
        <v>2212</v>
      </c>
      <c r="C190" s="23" t="s">
        <v>1621</v>
      </c>
      <c r="D190" s="23" t="s">
        <v>1597</v>
      </c>
      <c r="E190" s="23" t="s">
        <v>1606</v>
      </c>
      <c r="F190" s="23" t="s">
        <v>2272</v>
      </c>
      <c r="G190" s="23" t="s">
        <v>1606</v>
      </c>
      <c r="H190" s="23" t="s">
        <v>1599</v>
      </c>
      <c r="I190" s="24"/>
      <c r="J190" s="23" t="s">
        <v>1882</v>
      </c>
      <c r="K190" s="23" t="s">
        <v>1600</v>
      </c>
      <c r="L190" s="23">
        <v>2</v>
      </c>
      <c r="M190" s="23" t="s">
        <v>1601</v>
      </c>
      <c r="N190" s="23" t="s">
        <v>2273</v>
      </c>
      <c r="O190" s="23" t="s">
        <v>1606</v>
      </c>
      <c r="P190" s="23" t="s">
        <v>1606</v>
      </c>
      <c r="Q190" s="23" t="s">
        <v>1673</v>
      </c>
      <c r="R190" s="24"/>
      <c r="S190" s="23" t="s">
        <v>1606</v>
      </c>
      <c r="T190" s="23" t="s">
        <v>1606</v>
      </c>
      <c r="U190" s="23">
        <v>2</v>
      </c>
      <c r="V190" s="23" t="s">
        <v>1606</v>
      </c>
      <c r="W190" s="23" t="s">
        <v>1606</v>
      </c>
      <c r="X190" s="23" t="s">
        <v>2274</v>
      </c>
      <c r="Y190" s="23" t="s">
        <v>1607</v>
      </c>
      <c r="Z190" s="23" t="s">
        <v>1616</v>
      </c>
      <c r="AA190" s="23" t="s">
        <v>1608</v>
      </c>
      <c r="AB190" s="23" t="s">
        <v>1606</v>
      </c>
      <c r="AC190" s="23" t="s">
        <v>1609</v>
      </c>
      <c r="AD190" s="24"/>
      <c r="AE190" s="24"/>
      <c r="AF190" s="23" t="s">
        <v>1597</v>
      </c>
      <c r="AG190" s="23" t="s">
        <v>1603</v>
      </c>
      <c r="AH190" s="23" t="s">
        <v>1606</v>
      </c>
      <c r="AI190" s="23" t="s">
        <v>1606</v>
      </c>
      <c r="AJ190" s="23" t="s">
        <v>1606</v>
      </c>
      <c r="AK190" s="98" t="s">
        <v>1610</v>
      </c>
      <c r="AL190" s="24"/>
      <c r="AM190" s="23" t="s">
        <v>1606</v>
      </c>
      <c r="AN190" s="23" t="s">
        <v>1606</v>
      </c>
      <c r="AO190" s="23" t="s">
        <v>2275</v>
      </c>
      <c r="AP190" s="24"/>
      <c r="AQ190" s="23" t="s">
        <v>2276</v>
      </c>
      <c r="AR190" s="24"/>
      <c r="AS190" s="98" t="s">
        <v>1620</v>
      </c>
      <c r="AT190" s="23" t="s">
        <v>1603</v>
      </c>
      <c r="AU190" s="24"/>
      <c r="AV190" s="24"/>
      <c r="AW190" s="23" t="s">
        <v>1601</v>
      </c>
      <c r="AX190" s="23" t="s">
        <v>1606</v>
      </c>
    </row>
    <row r="191" spans="1:50" s="21" customFormat="1" ht="15" x14ac:dyDescent="0.25">
      <c r="A191" s="25">
        <v>43493.281761226855</v>
      </c>
      <c r="B191" s="26" t="s">
        <v>2212</v>
      </c>
      <c r="C191" s="26" t="s">
        <v>1621</v>
      </c>
      <c r="D191" s="26" t="s">
        <v>1597</v>
      </c>
      <c r="E191" s="26" t="s">
        <v>1598</v>
      </c>
      <c r="F191" s="27"/>
      <c r="G191" s="26" t="s">
        <v>1598</v>
      </c>
      <c r="H191" s="26" t="s">
        <v>1599</v>
      </c>
      <c r="I191" s="27"/>
      <c r="J191" s="27"/>
      <c r="K191" s="26" t="s">
        <v>1843</v>
      </c>
      <c r="L191" s="26">
        <v>1</v>
      </c>
      <c r="M191" s="26" t="s">
        <v>1601</v>
      </c>
      <c r="N191" s="26" t="s">
        <v>2277</v>
      </c>
      <c r="O191" s="26" t="s">
        <v>1603</v>
      </c>
      <c r="P191" s="26" t="s">
        <v>2278</v>
      </c>
      <c r="Q191" s="26" t="s">
        <v>1605</v>
      </c>
      <c r="R191" s="27"/>
      <c r="S191" s="26" t="s">
        <v>1606</v>
      </c>
      <c r="T191" s="26" t="s">
        <v>1606</v>
      </c>
      <c r="U191" s="26">
        <v>1</v>
      </c>
      <c r="V191" s="26" t="s">
        <v>1603</v>
      </c>
      <c r="W191" s="26" t="s">
        <v>1603</v>
      </c>
      <c r="X191" s="26" t="s">
        <v>2279</v>
      </c>
      <c r="Y191" s="26" t="s">
        <v>1607</v>
      </c>
      <c r="Z191" s="26" t="s">
        <v>1607</v>
      </c>
      <c r="AA191" s="26" t="s">
        <v>1643</v>
      </c>
      <c r="AB191" s="26" t="s">
        <v>1603</v>
      </c>
      <c r="AC191" s="26" t="s">
        <v>1609</v>
      </c>
      <c r="AD191" s="27"/>
      <c r="AE191" s="26" t="s">
        <v>2280</v>
      </c>
      <c r="AF191" s="26" t="s">
        <v>1597</v>
      </c>
      <c r="AG191" s="26" t="s">
        <v>1598</v>
      </c>
      <c r="AH191" s="26" t="s">
        <v>1598</v>
      </c>
      <c r="AI191" s="26" t="s">
        <v>1603</v>
      </c>
      <c r="AJ191" s="26" t="s">
        <v>1598</v>
      </c>
      <c r="AK191" s="99" t="s">
        <v>1613</v>
      </c>
      <c r="AL191" s="27"/>
      <c r="AM191" s="26" t="s">
        <v>1606</v>
      </c>
      <c r="AN191" s="26" t="s">
        <v>1603</v>
      </c>
      <c r="AO191" s="26" t="s">
        <v>1676</v>
      </c>
      <c r="AP191" s="26" t="s">
        <v>1676</v>
      </c>
      <c r="AQ191" s="26" t="s">
        <v>2281</v>
      </c>
      <c r="AR191" s="26" t="s">
        <v>1676</v>
      </c>
      <c r="AS191" s="99" t="s">
        <v>1613</v>
      </c>
      <c r="AT191" s="26" t="s">
        <v>1606</v>
      </c>
      <c r="AU191" s="26" t="s">
        <v>2282</v>
      </c>
      <c r="AV191" s="26" t="s">
        <v>2194</v>
      </c>
      <c r="AW191" s="26" t="s">
        <v>1601</v>
      </c>
      <c r="AX191" s="26" t="s">
        <v>1603</v>
      </c>
    </row>
    <row r="192" spans="1:50" s="21" customFormat="1" ht="15" x14ac:dyDescent="0.25">
      <c r="A192" s="22">
        <v>43493.47797670139</v>
      </c>
      <c r="B192" s="23" t="s">
        <v>2212</v>
      </c>
      <c r="C192" s="23" t="s">
        <v>1621</v>
      </c>
      <c r="D192" s="23" t="s">
        <v>1618</v>
      </c>
      <c r="E192" s="23" t="s">
        <v>1598</v>
      </c>
      <c r="F192" s="24"/>
      <c r="G192" s="23" t="s">
        <v>1598</v>
      </c>
      <c r="H192" s="23" t="s">
        <v>1599</v>
      </c>
      <c r="I192" s="24"/>
      <c r="J192" s="23" t="s">
        <v>2283</v>
      </c>
      <c r="K192" s="23" t="s">
        <v>1600</v>
      </c>
      <c r="L192" s="23">
        <v>2</v>
      </c>
      <c r="M192" s="23" t="s">
        <v>1601</v>
      </c>
      <c r="N192" s="23" t="s">
        <v>2284</v>
      </c>
      <c r="O192" s="23" t="s">
        <v>1603</v>
      </c>
      <c r="P192" s="23" t="s">
        <v>2285</v>
      </c>
      <c r="Q192" s="23" t="s">
        <v>1605</v>
      </c>
      <c r="R192" s="24"/>
      <c r="S192" s="23" t="s">
        <v>1603</v>
      </c>
      <c r="T192" s="23" t="s">
        <v>1603</v>
      </c>
      <c r="U192" s="23">
        <v>3</v>
      </c>
      <c r="V192" s="23" t="s">
        <v>1606</v>
      </c>
      <c r="W192" s="23" t="s">
        <v>1606</v>
      </c>
      <c r="X192" s="24"/>
      <c r="Y192" s="23" t="s">
        <v>1616</v>
      </c>
      <c r="Z192" s="23" t="s">
        <v>1616</v>
      </c>
      <c r="AA192" s="23" t="s">
        <v>1608</v>
      </c>
      <c r="AB192" s="23" t="s">
        <v>1606</v>
      </c>
      <c r="AC192" s="23" t="s">
        <v>1617</v>
      </c>
      <c r="AD192" s="24"/>
      <c r="AE192" s="24"/>
      <c r="AF192" s="23" t="s">
        <v>1618</v>
      </c>
      <c r="AG192" s="23" t="s">
        <v>1598</v>
      </c>
      <c r="AH192" s="23" t="s">
        <v>1606</v>
      </c>
      <c r="AI192" s="23" t="s">
        <v>1598</v>
      </c>
      <c r="AJ192" s="23" t="s">
        <v>1606</v>
      </c>
      <c r="AK192" s="98" t="s">
        <v>1613</v>
      </c>
      <c r="AL192" s="24"/>
      <c r="AM192" s="23" t="s">
        <v>1598</v>
      </c>
      <c r="AN192" s="23" t="s">
        <v>1606</v>
      </c>
      <c r="AO192" s="24"/>
      <c r="AP192" s="24"/>
      <c r="AQ192" s="23" t="s">
        <v>2286</v>
      </c>
      <c r="AR192" s="24"/>
      <c r="AS192" s="98" t="s">
        <v>1613</v>
      </c>
      <c r="AT192" s="23" t="s">
        <v>1606</v>
      </c>
      <c r="AU192" s="24"/>
      <c r="AV192" s="24"/>
      <c r="AW192" s="23" t="s">
        <v>1650</v>
      </c>
      <c r="AX192" s="23" t="s">
        <v>1603</v>
      </c>
    </row>
    <row r="193" spans="1:50" s="21" customFormat="1" ht="15" x14ac:dyDescent="0.25">
      <c r="A193" s="25">
        <v>43493.479919062505</v>
      </c>
      <c r="B193" s="26" t="s">
        <v>2212</v>
      </c>
      <c r="C193" s="26" t="s">
        <v>1596</v>
      </c>
      <c r="D193" s="26" t="s">
        <v>1618</v>
      </c>
      <c r="E193" s="26" t="s">
        <v>1598</v>
      </c>
      <c r="F193" s="27"/>
      <c r="G193" s="26" t="s">
        <v>1598</v>
      </c>
      <c r="H193" s="26" t="s">
        <v>1599</v>
      </c>
      <c r="I193" s="26" t="s">
        <v>2287</v>
      </c>
      <c r="J193" s="27"/>
      <c r="K193" s="26" t="s">
        <v>1600</v>
      </c>
      <c r="L193" s="26">
        <v>1</v>
      </c>
      <c r="M193" s="26" t="s">
        <v>1601</v>
      </c>
      <c r="N193" s="26" t="s">
        <v>2288</v>
      </c>
      <c r="O193" s="26" t="s">
        <v>1603</v>
      </c>
      <c r="P193" s="26" t="s">
        <v>2283</v>
      </c>
      <c r="Q193" s="26" t="s">
        <v>1605</v>
      </c>
      <c r="R193" s="27"/>
      <c r="S193" s="26" t="s">
        <v>1603</v>
      </c>
      <c r="T193" s="26" t="s">
        <v>1603</v>
      </c>
      <c r="U193" s="26">
        <v>3</v>
      </c>
      <c r="V193" s="26" t="s">
        <v>1606</v>
      </c>
      <c r="W193" s="26" t="s">
        <v>1606</v>
      </c>
      <c r="X193" s="27"/>
      <c r="Y193" s="26" t="s">
        <v>1616</v>
      </c>
      <c r="Z193" s="26" t="s">
        <v>1616</v>
      </c>
      <c r="AA193" s="26" t="s">
        <v>1608</v>
      </c>
      <c r="AB193" s="26" t="s">
        <v>1606</v>
      </c>
      <c r="AC193" s="26" t="s">
        <v>1617</v>
      </c>
      <c r="AD193" s="27"/>
      <c r="AE193" s="27"/>
      <c r="AF193" s="26" t="s">
        <v>1618</v>
      </c>
      <c r="AG193" s="26" t="s">
        <v>1598</v>
      </c>
      <c r="AH193" s="26" t="s">
        <v>1606</v>
      </c>
      <c r="AI193" s="26" t="s">
        <v>1606</v>
      </c>
      <c r="AJ193" s="26" t="s">
        <v>1606</v>
      </c>
      <c r="AK193" s="99" t="s">
        <v>1613</v>
      </c>
      <c r="AL193" s="27"/>
      <c r="AM193" s="26" t="s">
        <v>1598</v>
      </c>
      <c r="AN193" s="26" t="s">
        <v>1606</v>
      </c>
      <c r="AO193" s="27"/>
      <c r="AP193" s="27"/>
      <c r="AQ193" s="26" t="s">
        <v>2289</v>
      </c>
      <c r="AR193" s="27"/>
      <c r="AS193" s="99" t="s">
        <v>1613</v>
      </c>
      <c r="AT193" s="26" t="s">
        <v>1606</v>
      </c>
      <c r="AU193" s="27"/>
      <c r="AV193" s="27"/>
      <c r="AW193" s="26" t="s">
        <v>1650</v>
      </c>
      <c r="AX193" s="26" t="s">
        <v>1606</v>
      </c>
    </row>
    <row r="194" spans="1:50" s="21" customFormat="1" ht="15" x14ac:dyDescent="0.25">
      <c r="A194" s="22">
        <v>43493.963862280092</v>
      </c>
      <c r="B194" s="23" t="s">
        <v>2212</v>
      </c>
      <c r="C194" s="23" t="s">
        <v>1596</v>
      </c>
      <c r="D194" s="23" t="s">
        <v>1597</v>
      </c>
      <c r="E194" s="23" t="s">
        <v>1606</v>
      </c>
      <c r="F194" s="23" t="s">
        <v>2290</v>
      </c>
      <c r="G194" s="23" t="s">
        <v>1606</v>
      </c>
      <c r="H194" s="23" t="s">
        <v>1599</v>
      </c>
      <c r="I194" s="24"/>
      <c r="J194" s="24"/>
      <c r="K194" s="23" t="s">
        <v>1600</v>
      </c>
      <c r="L194" s="23">
        <v>2</v>
      </c>
      <c r="M194" s="23" t="s">
        <v>1601</v>
      </c>
      <c r="N194" s="23" t="s">
        <v>2291</v>
      </c>
      <c r="O194" s="23" t="s">
        <v>1606</v>
      </c>
      <c r="P194" s="23" t="s">
        <v>2292</v>
      </c>
      <c r="Q194" s="23" t="s">
        <v>1605</v>
      </c>
      <c r="R194" s="24"/>
      <c r="S194" s="23" t="s">
        <v>1606</v>
      </c>
      <c r="T194" s="23" t="s">
        <v>1606</v>
      </c>
      <c r="U194" s="23">
        <v>2</v>
      </c>
      <c r="V194" s="23" t="s">
        <v>1606</v>
      </c>
      <c r="W194" s="23" t="s">
        <v>1606</v>
      </c>
      <c r="X194" s="24"/>
      <c r="Y194" s="23" t="s">
        <v>1607</v>
      </c>
      <c r="Z194" s="23" t="s">
        <v>1607</v>
      </c>
      <c r="AA194" s="23" t="s">
        <v>1608</v>
      </c>
      <c r="AB194" s="23" t="s">
        <v>1606</v>
      </c>
      <c r="AC194" s="23" t="s">
        <v>1617</v>
      </c>
      <c r="AD194" s="24"/>
      <c r="AE194" s="24"/>
      <c r="AF194" s="23" t="s">
        <v>1597</v>
      </c>
      <c r="AG194" s="23" t="s">
        <v>1603</v>
      </c>
      <c r="AH194" s="23" t="s">
        <v>1606</v>
      </c>
      <c r="AI194" s="23" t="s">
        <v>1606</v>
      </c>
      <c r="AJ194" s="23" t="s">
        <v>1606</v>
      </c>
      <c r="AK194" s="98" t="s">
        <v>1610</v>
      </c>
      <c r="AL194" s="24"/>
      <c r="AM194" s="23" t="s">
        <v>1606</v>
      </c>
      <c r="AN194" s="23" t="s">
        <v>1606</v>
      </c>
      <c r="AO194" s="24"/>
      <c r="AP194" s="24"/>
      <c r="AQ194" s="23" t="s">
        <v>2293</v>
      </c>
      <c r="AR194" s="24"/>
      <c r="AS194" s="98" t="s">
        <v>1613</v>
      </c>
      <c r="AT194" s="23" t="s">
        <v>1606</v>
      </c>
      <c r="AU194" s="24"/>
      <c r="AV194" s="24"/>
      <c r="AW194" s="23" t="s">
        <v>1601</v>
      </c>
      <c r="AX194" s="23" t="s">
        <v>1606</v>
      </c>
    </row>
    <row r="195" spans="1:50" s="21" customFormat="1" ht="15" x14ac:dyDescent="0.25">
      <c r="A195" s="25">
        <v>43494.588200833328</v>
      </c>
      <c r="B195" s="26" t="s">
        <v>2212</v>
      </c>
      <c r="C195" s="26" t="s">
        <v>1596</v>
      </c>
      <c r="D195" s="26" t="s">
        <v>1618</v>
      </c>
      <c r="E195" s="26" t="s">
        <v>1598</v>
      </c>
      <c r="F195" s="27"/>
      <c r="G195" s="26" t="s">
        <v>1598</v>
      </c>
      <c r="H195" s="26" t="s">
        <v>1599</v>
      </c>
      <c r="I195" s="27"/>
      <c r="J195" s="26" t="s">
        <v>2294</v>
      </c>
      <c r="K195" s="26" t="s">
        <v>1600</v>
      </c>
      <c r="L195" s="26">
        <v>1</v>
      </c>
      <c r="M195" s="26" t="s">
        <v>1670</v>
      </c>
      <c r="N195" s="26" t="s">
        <v>2295</v>
      </c>
      <c r="O195" s="26" t="s">
        <v>1603</v>
      </c>
      <c r="P195" s="26" t="s">
        <v>2296</v>
      </c>
      <c r="Q195" s="26" t="s">
        <v>1605</v>
      </c>
      <c r="R195" s="27"/>
      <c r="S195" s="26" t="s">
        <v>1606</v>
      </c>
      <c r="T195" s="26" t="s">
        <v>1606</v>
      </c>
      <c r="U195" s="26">
        <v>2</v>
      </c>
      <c r="V195" s="26" t="s">
        <v>1603</v>
      </c>
      <c r="W195" s="26" t="s">
        <v>1606</v>
      </c>
      <c r="X195" s="26" t="s">
        <v>2297</v>
      </c>
      <c r="Y195" s="26" t="s">
        <v>1607</v>
      </c>
      <c r="Z195" s="26" t="s">
        <v>1607</v>
      </c>
      <c r="AA195" s="26" t="s">
        <v>1608</v>
      </c>
      <c r="AB195" s="26" t="s">
        <v>1598</v>
      </c>
      <c r="AC195" s="26" t="s">
        <v>1609</v>
      </c>
      <c r="AD195" s="27"/>
      <c r="AE195" s="27"/>
      <c r="AF195" s="26" t="s">
        <v>1597</v>
      </c>
      <c r="AG195" s="26" t="s">
        <v>1606</v>
      </c>
      <c r="AH195" s="26" t="s">
        <v>1598</v>
      </c>
      <c r="AI195" s="26" t="s">
        <v>1603</v>
      </c>
      <c r="AJ195" s="26" t="s">
        <v>1606</v>
      </c>
      <c r="AK195" s="99" t="s">
        <v>1620</v>
      </c>
      <c r="AL195" s="27"/>
      <c r="AM195" s="26" t="s">
        <v>1606</v>
      </c>
      <c r="AN195" s="26" t="s">
        <v>1603</v>
      </c>
      <c r="AO195" s="27"/>
      <c r="AP195" s="27"/>
      <c r="AQ195" s="26" t="s">
        <v>2298</v>
      </c>
      <c r="AR195" s="26" t="s">
        <v>1240</v>
      </c>
      <c r="AS195" s="99" t="s">
        <v>1613</v>
      </c>
      <c r="AT195" s="26" t="s">
        <v>1606</v>
      </c>
      <c r="AU195" s="27"/>
      <c r="AV195" s="27"/>
      <c r="AW195" s="26" t="s">
        <v>1650</v>
      </c>
      <c r="AX195" s="26" t="s">
        <v>1606</v>
      </c>
    </row>
    <row r="196" spans="1:50" s="21" customFormat="1" ht="15" x14ac:dyDescent="0.25">
      <c r="A196" s="22">
        <v>43494.591876377315</v>
      </c>
      <c r="B196" s="23" t="s">
        <v>2212</v>
      </c>
      <c r="C196" s="23" t="s">
        <v>1596</v>
      </c>
      <c r="D196" s="23" t="s">
        <v>1618</v>
      </c>
      <c r="E196" s="23" t="s">
        <v>1598</v>
      </c>
      <c r="F196" s="24"/>
      <c r="G196" s="23" t="s">
        <v>1598</v>
      </c>
      <c r="H196" s="23" t="s">
        <v>1599</v>
      </c>
      <c r="I196" s="24"/>
      <c r="J196" s="23" t="s">
        <v>2294</v>
      </c>
      <c r="K196" s="23" t="s">
        <v>1600</v>
      </c>
      <c r="L196" s="23">
        <v>3</v>
      </c>
      <c r="M196" s="23" t="s">
        <v>1601</v>
      </c>
      <c r="N196" s="23" t="s">
        <v>1679</v>
      </c>
      <c r="O196" s="23" t="s">
        <v>1606</v>
      </c>
      <c r="P196" s="23" t="s">
        <v>1241</v>
      </c>
      <c r="Q196" s="23" t="s">
        <v>1605</v>
      </c>
      <c r="R196" s="24"/>
      <c r="S196" s="23" t="s">
        <v>1606</v>
      </c>
      <c r="T196" s="23" t="s">
        <v>1606</v>
      </c>
      <c r="U196" s="23">
        <v>2</v>
      </c>
      <c r="V196" s="23" t="s">
        <v>1603</v>
      </c>
      <c r="W196" s="23" t="s">
        <v>1606</v>
      </c>
      <c r="X196" s="23" t="s">
        <v>2015</v>
      </c>
      <c r="Y196" s="23" t="s">
        <v>1616</v>
      </c>
      <c r="Z196" s="23" t="s">
        <v>1607</v>
      </c>
      <c r="AA196" s="23" t="s">
        <v>1608</v>
      </c>
      <c r="AB196" s="23" t="s">
        <v>1598</v>
      </c>
      <c r="AC196" s="23" t="s">
        <v>1609</v>
      </c>
      <c r="AD196" s="24"/>
      <c r="AE196" s="24"/>
      <c r="AF196" s="23" t="s">
        <v>1618</v>
      </c>
      <c r="AG196" s="23" t="s">
        <v>1606</v>
      </c>
      <c r="AH196" s="23" t="s">
        <v>1603</v>
      </c>
      <c r="AI196" s="23" t="s">
        <v>1603</v>
      </c>
      <c r="AJ196" s="23" t="s">
        <v>1606</v>
      </c>
      <c r="AK196" s="98" t="s">
        <v>1620</v>
      </c>
      <c r="AL196" s="24"/>
      <c r="AM196" s="23" t="s">
        <v>1603</v>
      </c>
      <c r="AN196" s="23" t="s">
        <v>1603</v>
      </c>
      <c r="AO196" s="23" t="s">
        <v>1242</v>
      </c>
      <c r="AP196" s="23" t="s">
        <v>1243</v>
      </c>
      <c r="AQ196" s="23" t="s">
        <v>1244</v>
      </c>
      <c r="AR196" s="24"/>
      <c r="AS196" s="98" t="s">
        <v>1613</v>
      </c>
      <c r="AT196" s="23" t="s">
        <v>1606</v>
      </c>
      <c r="AU196" s="24"/>
      <c r="AV196" s="24"/>
      <c r="AW196" s="23" t="s">
        <v>1601</v>
      </c>
      <c r="AX196" s="23" t="s">
        <v>1603</v>
      </c>
    </row>
    <row r="197" spans="1:50" s="21" customFormat="1" ht="15" x14ac:dyDescent="0.25">
      <c r="A197" s="25">
        <v>43494.787874293979</v>
      </c>
      <c r="B197" s="26" t="s">
        <v>2212</v>
      </c>
      <c r="C197" s="26" t="s">
        <v>1621</v>
      </c>
      <c r="D197" s="26" t="s">
        <v>1618</v>
      </c>
      <c r="E197" s="26" t="s">
        <v>1603</v>
      </c>
      <c r="F197" s="27"/>
      <c r="G197" s="26" t="s">
        <v>1603</v>
      </c>
      <c r="H197" s="26" t="s">
        <v>1599</v>
      </c>
      <c r="I197" s="27"/>
      <c r="J197" s="26" t="s">
        <v>1245</v>
      </c>
      <c r="K197" s="26" t="s">
        <v>1623</v>
      </c>
      <c r="L197" s="26">
        <v>4</v>
      </c>
      <c r="M197" s="26" t="s">
        <v>1628</v>
      </c>
      <c r="N197" s="26" t="s">
        <v>1246</v>
      </c>
      <c r="O197" s="26" t="s">
        <v>1603</v>
      </c>
      <c r="P197" s="26" t="s">
        <v>1247</v>
      </c>
      <c r="Q197" s="26" t="s">
        <v>1605</v>
      </c>
      <c r="R197" s="27"/>
      <c r="S197" s="26" t="s">
        <v>1606</v>
      </c>
      <c r="T197" s="26" t="s">
        <v>1606</v>
      </c>
      <c r="U197" s="26">
        <v>2</v>
      </c>
      <c r="V197" s="26" t="s">
        <v>1603</v>
      </c>
      <c r="W197" s="26" t="s">
        <v>1603</v>
      </c>
      <c r="X197" s="26" t="s">
        <v>1248</v>
      </c>
      <c r="Y197" s="26" t="s">
        <v>1642</v>
      </c>
      <c r="Z197" s="26" t="s">
        <v>1616</v>
      </c>
      <c r="AA197" s="26" t="s">
        <v>1643</v>
      </c>
      <c r="AB197" s="26" t="s">
        <v>1606</v>
      </c>
      <c r="AC197" s="26" t="s">
        <v>1718</v>
      </c>
      <c r="AD197" s="26" t="s">
        <v>1249</v>
      </c>
      <c r="AE197" s="26" t="s">
        <v>1250</v>
      </c>
      <c r="AF197" s="26" t="s">
        <v>1618</v>
      </c>
      <c r="AG197" s="26" t="s">
        <v>1603</v>
      </c>
      <c r="AH197" s="26" t="s">
        <v>1598</v>
      </c>
      <c r="AI197" s="26" t="s">
        <v>1598</v>
      </c>
      <c r="AJ197" s="26" t="s">
        <v>1603</v>
      </c>
      <c r="AK197" s="99" t="s">
        <v>1620</v>
      </c>
      <c r="AL197" s="27"/>
      <c r="AM197" s="26" t="s">
        <v>1606</v>
      </c>
      <c r="AN197" s="26" t="s">
        <v>1603</v>
      </c>
      <c r="AO197" s="26" t="s">
        <v>1251</v>
      </c>
      <c r="AP197" s="26" t="s">
        <v>1252</v>
      </c>
      <c r="AQ197" s="26" t="s">
        <v>1253</v>
      </c>
      <c r="AR197" s="26" t="s">
        <v>1254</v>
      </c>
      <c r="AS197" s="99" t="s">
        <v>1620</v>
      </c>
      <c r="AT197" s="26" t="s">
        <v>1603</v>
      </c>
      <c r="AU197" s="27"/>
      <c r="AV197" s="27"/>
      <c r="AW197" s="26" t="s">
        <v>1650</v>
      </c>
      <c r="AX197" s="26" t="s">
        <v>1603</v>
      </c>
    </row>
    <row r="198" spans="1:50" s="21" customFormat="1" ht="15" x14ac:dyDescent="0.25">
      <c r="A198" s="22">
        <v>43495.364308611111</v>
      </c>
      <c r="B198" s="23" t="s">
        <v>2212</v>
      </c>
      <c r="C198" s="23" t="s">
        <v>1596</v>
      </c>
      <c r="D198" s="23" t="s">
        <v>1597</v>
      </c>
      <c r="E198" s="23" t="s">
        <v>1598</v>
      </c>
      <c r="F198" s="24"/>
      <c r="G198" s="23" t="s">
        <v>1606</v>
      </c>
      <c r="H198" s="23" t="s">
        <v>1599</v>
      </c>
      <c r="I198" s="24"/>
      <c r="J198" s="23" t="s">
        <v>1255</v>
      </c>
      <c r="K198" s="23" t="s">
        <v>1600</v>
      </c>
      <c r="L198" s="23">
        <v>1</v>
      </c>
      <c r="M198" s="23" t="s">
        <v>1601</v>
      </c>
      <c r="N198" s="23" t="s">
        <v>1603</v>
      </c>
      <c r="O198" s="23" t="s">
        <v>1603</v>
      </c>
      <c r="P198" s="23" t="s">
        <v>1606</v>
      </c>
      <c r="Q198" s="23" t="s">
        <v>1605</v>
      </c>
      <c r="R198" s="24"/>
      <c r="S198" s="23" t="s">
        <v>1606</v>
      </c>
      <c r="T198" s="23" t="s">
        <v>1606</v>
      </c>
      <c r="U198" s="23">
        <v>2</v>
      </c>
      <c r="V198" s="23" t="s">
        <v>1606</v>
      </c>
      <c r="W198" s="23" t="s">
        <v>1606</v>
      </c>
      <c r="X198" s="24"/>
      <c r="Y198" s="23" t="s">
        <v>1607</v>
      </c>
      <c r="Z198" s="23" t="s">
        <v>1607</v>
      </c>
      <c r="AA198" s="23" t="s">
        <v>1608</v>
      </c>
      <c r="AB198" s="23" t="s">
        <v>1606</v>
      </c>
      <c r="AC198" s="23" t="s">
        <v>1609</v>
      </c>
      <c r="AD198" s="24"/>
      <c r="AE198" s="24"/>
      <c r="AF198" s="23" t="s">
        <v>1597</v>
      </c>
      <c r="AG198" s="23" t="s">
        <v>1603</v>
      </c>
      <c r="AH198" s="23" t="s">
        <v>1598</v>
      </c>
      <c r="AI198" s="23" t="s">
        <v>1606</v>
      </c>
      <c r="AJ198" s="23" t="s">
        <v>1606</v>
      </c>
      <c r="AK198" s="98" t="s">
        <v>1610</v>
      </c>
      <c r="AL198" s="24"/>
      <c r="AM198" s="23" t="s">
        <v>1606</v>
      </c>
      <c r="AN198" s="23" t="s">
        <v>1606</v>
      </c>
      <c r="AO198" s="24"/>
      <c r="AP198" s="24"/>
      <c r="AQ198" s="23" t="s">
        <v>1256</v>
      </c>
      <c r="AR198" s="24"/>
      <c r="AS198" s="98" t="s">
        <v>1610</v>
      </c>
      <c r="AT198" s="23" t="s">
        <v>1606</v>
      </c>
      <c r="AU198" s="24"/>
      <c r="AV198" s="24"/>
      <c r="AW198" s="23" t="s">
        <v>1601</v>
      </c>
      <c r="AX198" s="23" t="s">
        <v>1606</v>
      </c>
    </row>
    <row r="199" spans="1:50" s="21" customFormat="1" ht="15" x14ac:dyDescent="0.25">
      <c r="A199" s="25">
        <v>43495.374911284722</v>
      </c>
      <c r="B199" s="26" t="s">
        <v>2212</v>
      </c>
      <c r="C199" s="26" t="s">
        <v>1596</v>
      </c>
      <c r="D199" s="26" t="s">
        <v>1597</v>
      </c>
      <c r="E199" s="26" t="s">
        <v>1598</v>
      </c>
      <c r="F199" s="27"/>
      <c r="G199" s="26" t="s">
        <v>1598</v>
      </c>
      <c r="H199" s="26" t="s">
        <v>1599</v>
      </c>
      <c r="I199" s="27"/>
      <c r="J199" s="26" t="s">
        <v>1257</v>
      </c>
      <c r="K199" s="26" t="s">
        <v>1600</v>
      </c>
      <c r="L199" s="26">
        <v>1</v>
      </c>
      <c r="M199" s="26" t="s">
        <v>1670</v>
      </c>
      <c r="N199" s="26" t="s">
        <v>1258</v>
      </c>
      <c r="O199" s="26" t="s">
        <v>1603</v>
      </c>
      <c r="P199" s="26" t="s">
        <v>1259</v>
      </c>
      <c r="Q199" s="26" t="s">
        <v>1605</v>
      </c>
      <c r="R199" s="27"/>
      <c r="S199" s="26" t="s">
        <v>1603</v>
      </c>
      <c r="T199" s="26" t="s">
        <v>1606</v>
      </c>
      <c r="U199" s="26">
        <v>1</v>
      </c>
      <c r="V199" s="26" t="s">
        <v>1606</v>
      </c>
      <c r="W199" s="26" t="s">
        <v>1606</v>
      </c>
      <c r="X199" s="27"/>
      <c r="Y199" s="26" t="s">
        <v>1607</v>
      </c>
      <c r="Z199" s="26" t="s">
        <v>1607</v>
      </c>
      <c r="AA199" s="26" t="s">
        <v>1608</v>
      </c>
      <c r="AB199" s="26" t="s">
        <v>1606</v>
      </c>
      <c r="AC199" s="26" t="s">
        <v>1609</v>
      </c>
      <c r="AD199" s="27"/>
      <c r="AE199" s="27"/>
      <c r="AF199" s="26" t="s">
        <v>1597</v>
      </c>
      <c r="AG199" s="26" t="s">
        <v>1598</v>
      </c>
      <c r="AH199" s="26" t="s">
        <v>1606</v>
      </c>
      <c r="AI199" s="26" t="s">
        <v>1606</v>
      </c>
      <c r="AJ199" s="26" t="s">
        <v>1606</v>
      </c>
      <c r="AK199" s="99" t="s">
        <v>1610</v>
      </c>
      <c r="AL199" s="27"/>
      <c r="AM199" s="26" t="s">
        <v>1606</v>
      </c>
      <c r="AN199" s="26" t="s">
        <v>1606</v>
      </c>
      <c r="AO199" s="27"/>
      <c r="AP199" s="27"/>
      <c r="AQ199" s="26" t="s">
        <v>1260</v>
      </c>
      <c r="AR199" s="27"/>
      <c r="AS199" s="99" t="s">
        <v>1613</v>
      </c>
      <c r="AT199" s="26" t="s">
        <v>1603</v>
      </c>
      <c r="AU199" s="27"/>
      <c r="AV199" s="27"/>
      <c r="AW199" s="26" t="s">
        <v>1650</v>
      </c>
      <c r="AX199" s="26" t="s">
        <v>1606</v>
      </c>
    </row>
    <row r="200" spans="1:50" s="21" customFormat="1" ht="15" x14ac:dyDescent="0.25">
      <c r="A200" s="22">
        <v>43495.581641458339</v>
      </c>
      <c r="B200" s="23" t="s">
        <v>2212</v>
      </c>
      <c r="C200" s="23" t="s">
        <v>1621</v>
      </c>
      <c r="D200" s="23" t="s">
        <v>1597</v>
      </c>
      <c r="E200" s="23" t="s">
        <v>1598</v>
      </c>
      <c r="F200" s="24"/>
      <c r="G200" s="23" t="s">
        <v>1598</v>
      </c>
      <c r="H200" s="23" t="s">
        <v>1599</v>
      </c>
      <c r="I200" s="24"/>
      <c r="J200" s="24"/>
      <c r="K200" s="23" t="s">
        <v>1623</v>
      </c>
      <c r="L200" s="23">
        <v>1</v>
      </c>
      <c r="M200" s="23" t="s">
        <v>1670</v>
      </c>
      <c r="N200" s="23" t="s">
        <v>1599</v>
      </c>
      <c r="O200" s="23" t="s">
        <v>1603</v>
      </c>
      <c r="P200" s="23" t="s">
        <v>1599</v>
      </c>
      <c r="Q200" s="23" t="s">
        <v>1605</v>
      </c>
      <c r="R200" s="24"/>
      <c r="S200" s="23" t="s">
        <v>1606</v>
      </c>
      <c r="T200" s="23" t="s">
        <v>1606</v>
      </c>
      <c r="U200" s="23">
        <v>2</v>
      </c>
      <c r="V200" s="23" t="s">
        <v>1606</v>
      </c>
      <c r="W200" s="23" t="s">
        <v>1606</v>
      </c>
      <c r="X200" s="24"/>
      <c r="Y200" s="23" t="s">
        <v>1607</v>
      </c>
      <c r="Z200" s="23" t="s">
        <v>1607</v>
      </c>
      <c r="AA200" s="23" t="s">
        <v>1608</v>
      </c>
      <c r="AB200" s="23" t="s">
        <v>1606</v>
      </c>
      <c r="AC200" s="23" t="s">
        <v>1617</v>
      </c>
      <c r="AD200" s="24"/>
      <c r="AE200" s="24"/>
      <c r="AF200" s="23" t="s">
        <v>1597</v>
      </c>
      <c r="AG200" s="23" t="s">
        <v>1598</v>
      </c>
      <c r="AH200" s="23" t="s">
        <v>1598</v>
      </c>
      <c r="AI200" s="23" t="s">
        <v>1598</v>
      </c>
      <c r="AJ200" s="23" t="s">
        <v>1606</v>
      </c>
      <c r="AK200" s="98" t="s">
        <v>1613</v>
      </c>
      <c r="AL200" s="24"/>
      <c r="AM200" s="23" t="s">
        <v>1606</v>
      </c>
      <c r="AN200" s="23" t="s">
        <v>1606</v>
      </c>
      <c r="AO200" s="24"/>
      <c r="AP200" s="24"/>
      <c r="AQ200" s="23" t="s">
        <v>1261</v>
      </c>
      <c r="AR200" s="24"/>
      <c r="AS200" s="98" t="s">
        <v>1613</v>
      </c>
      <c r="AT200" s="23" t="s">
        <v>1603</v>
      </c>
      <c r="AU200" s="24"/>
      <c r="AV200" s="24"/>
      <c r="AW200" s="23" t="s">
        <v>1601</v>
      </c>
      <c r="AX200" s="23" t="s">
        <v>1606</v>
      </c>
    </row>
    <row r="201" spans="1:50" s="21" customFormat="1" ht="15" x14ac:dyDescent="0.25">
      <c r="A201" s="25">
        <v>43495.589961215279</v>
      </c>
      <c r="B201" s="26" t="s">
        <v>2212</v>
      </c>
      <c r="C201" s="26" t="s">
        <v>1596</v>
      </c>
      <c r="D201" s="26" t="s">
        <v>1597</v>
      </c>
      <c r="E201" s="26" t="s">
        <v>1598</v>
      </c>
      <c r="F201" s="27"/>
      <c r="G201" s="26" t="s">
        <v>1598</v>
      </c>
      <c r="H201" s="26" t="s">
        <v>1599</v>
      </c>
      <c r="I201" s="27"/>
      <c r="J201" s="27"/>
      <c r="K201" s="26" t="s">
        <v>1600</v>
      </c>
      <c r="L201" s="26">
        <v>2</v>
      </c>
      <c r="M201" s="26" t="s">
        <v>1601</v>
      </c>
      <c r="N201" s="26" t="s">
        <v>1679</v>
      </c>
      <c r="O201" s="26" t="s">
        <v>1603</v>
      </c>
      <c r="P201" s="26" t="s">
        <v>1679</v>
      </c>
      <c r="Q201" s="26" t="s">
        <v>1810</v>
      </c>
      <c r="R201" s="26" t="s">
        <v>1262</v>
      </c>
      <c r="S201" s="26" t="s">
        <v>1603</v>
      </c>
      <c r="T201" s="26" t="s">
        <v>1606</v>
      </c>
      <c r="U201" s="26">
        <v>2</v>
      </c>
      <c r="V201" s="26" t="s">
        <v>1606</v>
      </c>
      <c r="W201" s="26" t="s">
        <v>1606</v>
      </c>
      <c r="X201" s="27"/>
      <c r="Y201" s="26" t="s">
        <v>1607</v>
      </c>
      <c r="Z201" s="26" t="s">
        <v>1607</v>
      </c>
      <c r="AA201" s="26" t="s">
        <v>1608</v>
      </c>
      <c r="AB201" s="26" t="s">
        <v>1606</v>
      </c>
      <c r="AC201" s="26" t="s">
        <v>1617</v>
      </c>
      <c r="AD201" s="27"/>
      <c r="AE201" s="27"/>
      <c r="AF201" s="26" t="s">
        <v>1597</v>
      </c>
      <c r="AG201" s="26" t="s">
        <v>1598</v>
      </c>
      <c r="AH201" s="26" t="s">
        <v>1598</v>
      </c>
      <c r="AI201" s="26" t="s">
        <v>1606</v>
      </c>
      <c r="AJ201" s="26" t="s">
        <v>1606</v>
      </c>
      <c r="AK201" s="99" t="s">
        <v>1610</v>
      </c>
      <c r="AL201" s="27"/>
      <c r="AM201" s="26" t="s">
        <v>1606</v>
      </c>
      <c r="AN201" s="26" t="s">
        <v>1606</v>
      </c>
      <c r="AO201" s="27"/>
      <c r="AP201" s="27"/>
      <c r="AQ201" s="26" t="s">
        <v>1263</v>
      </c>
      <c r="AR201" s="27"/>
      <c r="AS201" s="99" t="s">
        <v>1620</v>
      </c>
      <c r="AT201" s="26" t="s">
        <v>1606</v>
      </c>
      <c r="AU201" s="27"/>
      <c r="AV201" s="27"/>
      <c r="AW201" s="26" t="s">
        <v>1601</v>
      </c>
      <c r="AX201" s="26" t="s">
        <v>1606</v>
      </c>
    </row>
    <row r="202" spans="1:50" s="21" customFormat="1" ht="15" x14ac:dyDescent="0.25">
      <c r="A202" s="22">
        <v>43499.921929039352</v>
      </c>
      <c r="B202" s="23" t="s">
        <v>2212</v>
      </c>
      <c r="C202" s="23" t="s">
        <v>1596</v>
      </c>
      <c r="D202" s="23" t="s">
        <v>1618</v>
      </c>
      <c r="E202" s="23" t="s">
        <v>1603</v>
      </c>
      <c r="F202" s="24"/>
      <c r="G202" s="23" t="s">
        <v>1598</v>
      </c>
      <c r="H202" s="23" t="s">
        <v>1599</v>
      </c>
      <c r="I202" s="24"/>
      <c r="J202" s="23" t="s">
        <v>2197</v>
      </c>
      <c r="K202" s="23" t="s">
        <v>1600</v>
      </c>
      <c r="L202" s="23">
        <v>2</v>
      </c>
      <c r="M202" s="23" t="s">
        <v>1601</v>
      </c>
      <c r="N202" s="23" t="s">
        <v>2197</v>
      </c>
      <c r="O202" s="23" t="s">
        <v>1603</v>
      </c>
      <c r="P202" s="23" t="s">
        <v>1615</v>
      </c>
      <c r="Q202" s="23" t="s">
        <v>1605</v>
      </c>
      <c r="R202" s="24"/>
      <c r="S202" s="23" t="s">
        <v>1606</v>
      </c>
      <c r="T202" s="23" t="s">
        <v>1606</v>
      </c>
      <c r="U202" s="23">
        <v>2</v>
      </c>
      <c r="V202" s="23" t="s">
        <v>1606</v>
      </c>
      <c r="W202" s="23" t="s">
        <v>1603</v>
      </c>
      <c r="X202" s="23" t="s">
        <v>1264</v>
      </c>
      <c r="Y202" s="23" t="s">
        <v>1607</v>
      </c>
      <c r="Z202" s="23" t="s">
        <v>1616</v>
      </c>
      <c r="AA202" s="23" t="s">
        <v>1608</v>
      </c>
      <c r="AB202" s="23" t="s">
        <v>1598</v>
      </c>
      <c r="AC202" s="23" t="s">
        <v>1617</v>
      </c>
      <c r="AD202" s="24"/>
      <c r="AE202" s="24"/>
      <c r="AF202" s="23" t="s">
        <v>1597</v>
      </c>
      <c r="AG202" s="23" t="s">
        <v>1603</v>
      </c>
      <c r="AH202" s="23" t="s">
        <v>1598</v>
      </c>
      <c r="AI202" s="23" t="s">
        <v>1598</v>
      </c>
      <c r="AJ202" s="23" t="s">
        <v>1606</v>
      </c>
      <c r="AK202" s="98" t="s">
        <v>1610</v>
      </c>
      <c r="AL202" s="23" t="s">
        <v>2197</v>
      </c>
      <c r="AM202" s="23" t="s">
        <v>1603</v>
      </c>
      <c r="AN202" s="23" t="s">
        <v>1598</v>
      </c>
      <c r="AO202" s="23" t="s">
        <v>2197</v>
      </c>
      <c r="AP202" s="23" t="s">
        <v>1265</v>
      </c>
      <c r="AQ202" s="23" t="s">
        <v>2281</v>
      </c>
      <c r="AR202" s="23" t="s">
        <v>2197</v>
      </c>
      <c r="AS202" s="98" t="s">
        <v>1620</v>
      </c>
      <c r="AT202" s="23" t="s">
        <v>1606</v>
      </c>
      <c r="AU202" s="23" t="s">
        <v>2197</v>
      </c>
      <c r="AV202" s="23" t="s">
        <v>2197</v>
      </c>
      <c r="AW202" s="23" t="s">
        <v>1683</v>
      </c>
      <c r="AX202" s="23" t="s">
        <v>1603</v>
      </c>
    </row>
    <row r="203" spans="1:50" s="21" customFormat="1" ht="15" x14ac:dyDescent="0.25">
      <c r="A203" s="25">
        <v>43500.419482314814</v>
      </c>
      <c r="B203" s="26" t="s">
        <v>2212</v>
      </c>
      <c r="C203" s="26" t="s">
        <v>1596</v>
      </c>
      <c r="D203" s="26" t="s">
        <v>1618</v>
      </c>
      <c r="E203" s="26" t="s">
        <v>1603</v>
      </c>
      <c r="F203" s="27"/>
      <c r="G203" s="26" t="s">
        <v>1598</v>
      </c>
      <c r="H203" s="26" t="s">
        <v>1599</v>
      </c>
      <c r="I203" s="27"/>
      <c r="J203" s="26" t="s">
        <v>1266</v>
      </c>
      <c r="K203" s="26" t="s">
        <v>1600</v>
      </c>
      <c r="L203" s="26">
        <v>2</v>
      </c>
      <c r="M203" s="26" t="s">
        <v>1601</v>
      </c>
      <c r="N203" s="26" t="s">
        <v>1267</v>
      </c>
      <c r="O203" s="26" t="s">
        <v>1603</v>
      </c>
      <c r="P203" s="26" t="s">
        <v>1268</v>
      </c>
      <c r="Q203" s="26" t="s">
        <v>1605</v>
      </c>
      <c r="R203" s="27"/>
      <c r="S203" s="26" t="s">
        <v>1606</v>
      </c>
      <c r="T203" s="26" t="s">
        <v>1606</v>
      </c>
      <c r="U203" s="26">
        <v>3</v>
      </c>
      <c r="V203" s="26" t="s">
        <v>1606</v>
      </c>
      <c r="W203" s="26" t="s">
        <v>1606</v>
      </c>
      <c r="X203" s="26" t="s">
        <v>1269</v>
      </c>
      <c r="Y203" s="26" t="s">
        <v>1616</v>
      </c>
      <c r="Z203" s="26" t="s">
        <v>1616</v>
      </c>
      <c r="AA203" s="26" t="s">
        <v>1608</v>
      </c>
      <c r="AB203" s="26" t="s">
        <v>1603</v>
      </c>
      <c r="AC203" s="26" t="s">
        <v>1609</v>
      </c>
      <c r="AD203" s="26" t="s">
        <v>1270</v>
      </c>
      <c r="AE203" s="26" t="s">
        <v>1271</v>
      </c>
      <c r="AF203" s="26" t="s">
        <v>1597</v>
      </c>
      <c r="AG203" s="26" t="s">
        <v>1606</v>
      </c>
      <c r="AH203" s="26" t="s">
        <v>1598</v>
      </c>
      <c r="AI203" s="26" t="s">
        <v>1598</v>
      </c>
      <c r="AJ203" s="26" t="s">
        <v>1598</v>
      </c>
      <c r="AK203" s="99" t="s">
        <v>1613</v>
      </c>
      <c r="AL203" s="26" t="s">
        <v>1272</v>
      </c>
      <c r="AM203" s="26" t="s">
        <v>1606</v>
      </c>
      <c r="AN203" s="26" t="s">
        <v>1598</v>
      </c>
      <c r="AO203" s="26" t="s">
        <v>1273</v>
      </c>
      <c r="AP203" s="26" t="s">
        <v>1274</v>
      </c>
      <c r="AQ203" s="26" t="s">
        <v>1275</v>
      </c>
      <c r="AR203" s="26" t="s">
        <v>1276</v>
      </c>
      <c r="AS203" s="99" t="s">
        <v>1627</v>
      </c>
      <c r="AT203" s="26" t="s">
        <v>1603</v>
      </c>
      <c r="AU203" s="26" t="s">
        <v>1676</v>
      </c>
      <c r="AV203" s="26" t="s">
        <v>1277</v>
      </c>
      <c r="AW203" s="26" t="s">
        <v>1683</v>
      </c>
      <c r="AX203" s="26" t="s">
        <v>1603</v>
      </c>
    </row>
    <row r="204" spans="1:50" s="21" customFormat="1" ht="15" x14ac:dyDescent="0.25">
      <c r="A204" s="22">
        <v>43500.759427002311</v>
      </c>
      <c r="B204" s="23" t="s">
        <v>2212</v>
      </c>
      <c r="C204" s="23" t="s">
        <v>1621</v>
      </c>
      <c r="D204" s="23" t="s">
        <v>1618</v>
      </c>
      <c r="E204" s="23" t="s">
        <v>1603</v>
      </c>
      <c r="F204" s="24"/>
      <c r="G204" s="23" t="s">
        <v>1603</v>
      </c>
      <c r="H204" s="23" t="s">
        <v>1599</v>
      </c>
      <c r="I204" s="24"/>
      <c r="J204" s="23" t="s">
        <v>1278</v>
      </c>
      <c r="K204" s="23" t="s">
        <v>1600</v>
      </c>
      <c r="L204" s="23">
        <v>3</v>
      </c>
      <c r="M204" s="23" t="s">
        <v>1601</v>
      </c>
      <c r="N204" s="23" t="s">
        <v>1279</v>
      </c>
      <c r="O204" s="23" t="s">
        <v>1603</v>
      </c>
      <c r="P204" s="23" t="s">
        <v>1615</v>
      </c>
      <c r="Q204" s="23" t="s">
        <v>1605</v>
      </c>
      <c r="R204" s="24"/>
      <c r="S204" s="23" t="s">
        <v>1606</v>
      </c>
      <c r="T204" s="23" t="s">
        <v>1606</v>
      </c>
      <c r="U204" s="23">
        <v>2</v>
      </c>
      <c r="V204" s="23" t="s">
        <v>1603</v>
      </c>
      <c r="W204" s="23" t="s">
        <v>1606</v>
      </c>
      <c r="X204" s="24"/>
      <c r="Y204" s="23" t="s">
        <v>1607</v>
      </c>
      <c r="Z204" s="23" t="s">
        <v>1616</v>
      </c>
      <c r="AA204" s="23" t="s">
        <v>1608</v>
      </c>
      <c r="AB204" s="23" t="s">
        <v>1603</v>
      </c>
      <c r="AC204" s="23" t="s">
        <v>1617</v>
      </c>
      <c r="AD204" s="23" t="s">
        <v>1280</v>
      </c>
      <c r="AE204" s="23" t="s">
        <v>1281</v>
      </c>
      <c r="AF204" s="23" t="s">
        <v>1618</v>
      </c>
      <c r="AG204" s="23" t="s">
        <v>1598</v>
      </c>
      <c r="AH204" s="23" t="s">
        <v>1598</v>
      </c>
      <c r="AI204" s="23" t="s">
        <v>1603</v>
      </c>
      <c r="AJ204" s="23" t="s">
        <v>1598</v>
      </c>
      <c r="AK204" s="98" t="s">
        <v>1613</v>
      </c>
      <c r="AL204" s="23" t="s">
        <v>1282</v>
      </c>
      <c r="AM204" s="23" t="s">
        <v>1606</v>
      </c>
      <c r="AN204" s="23" t="s">
        <v>1603</v>
      </c>
      <c r="AO204" s="23" t="s">
        <v>1283</v>
      </c>
      <c r="AP204" s="24"/>
      <c r="AQ204" s="23" t="s">
        <v>1284</v>
      </c>
      <c r="AR204" s="23" t="s">
        <v>1285</v>
      </c>
      <c r="AS204" s="98" t="s">
        <v>1620</v>
      </c>
      <c r="AT204" s="23" t="s">
        <v>1603</v>
      </c>
      <c r="AU204" s="24"/>
      <c r="AV204" s="24"/>
      <c r="AW204" s="23" t="s">
        <v>1601</v>
      </c>
      <c r="AX204" s="23" t="s">
        <v>1603</v>
      </c>
    </row>
    <row r="205" spans="1:50" s="21" customFormat="1" ht="15" x14ac:dyDescent="0.25">
      <c r="A205" s="25">
        <v>43502.468744641199</v>
      </c>
      <c r="B205" s="26" t="s">
        <v>2212</v>
      </c>
      <c r="C205" s="26" t="s">
        <v>1621</v>
      </c>
      <c r="D205" s="26" t="s">
        <v>1597</v>
      </c>
      <c r="E205" s="26" t="s">
        <v>1603</v>
      </c>
      <c r="F205" s="27"/>
      <c r="G205" s="26" t="s">
        <v>1603</v>
      </c>
      <c r="H205" s="26" t="s">
        <v>1599</v>
      </c>
      <c r="I205" s="27"/>
      <c r="J205" s="26" t="s">
        <v>1286</v>
      </c>
      <c r="K205" s="26" t="s">
        <v>1640</v>
      </c>
      <c r="L205" s="26">
        <v>2</v>
      </c>
      <c r="M205" s="26" t="s">
        <v>1601</v>
      </c>
      <c r="N205" s="26" t="s">
        <v>1208</v>
      </c>
      <c r="O205" s="26" t="s">
        <v>1603</v>
      </c>
      <c r="P205" s="26" t="s">
        <v>1208</v>
      </c>
      <c r="Q205" s="26" t="s">
        <v>1605</v>
      </c>
      <c r="R205" s="27"/>
      <c r="S205" s="26" t="s">
        <v>1606</v>
      </c>
      <c r="T205" s="26" t="s">
        <v>1606</v>
      </c>
      <c r="U205" s="26">
        <v>1</v>
      </c>
      <c r="V205" s="26" t="s">
        <v>1603</v>
      </c>
      <c r="W205" s="26" t="s">
        <v>1606</v>
      </c>
      <c r="X205" s="27"/>
      <c r="Y205" s="26" t="s">
        <v>1607</v>
      </c>
      <c r="Z205" s="26" t="s">
        <v>1616</v>
      </c>
      <c r="AA205" s="26" t="s">
        <v>1608</v>
      </c>
      <c r="AB205" s="26" t="s">
        <v>1598</v>
      </c>
      <c r="AC205" s="26" t="s">
        <v>1718</v>
      </c>
      <c r="AD205" s="26" t="s">
        <v>1287</v>
      </c>
      <c r="AE205" s="27"/>
      <c r="AF205" s="26" t="s">
        <v>1597</v>
      </c>
      <c r="AG205" s="26" t="s">
        <v>1603</v>
      </c>
      <c r="AH205" s="26" t="s">
        <v>1598</v>
      </c>
      <c r="AI205" s="26" t="s">
        <v>1598</v>
      </c>
      <c r="AJ205" s="26" t="s">
        <v>1606</v>
      </c>
      <c r="AK205" s="99" t="s">
        <v>1613</v>
      </c>
      <c r="AL205" s="27"/>
      <c r="AM205" s="26" t="s">
        <v>1606</v>
      </c>
      <c r="AN205" s="26" t="s">
        <v>1598</v>
      </c>
      <c r="AO205" s="26" t="s">
        <v>1288</v>
      </c>
      <c r="AP205" s="27"/>
      <c r="AQ205" s="26" t="s">
        <v>1289</v>
      </c>
      <c r="AR205" s="27"/>
      <c r="AS205" s="99" t="s">
        <v>1620</v>
      </c>
      <c r="AT205" s="26" t="s">
        <v>1603</v>
      </c>
      <c r="AU205" s="27"/>
      <c r="AV205" s="27"/>
      <c r="AW205" s="26" t="s">
        <v>1601</v>
      </c>
      <c r="AX205" s="26" t="s">
        <v>1606</v>
      </c>
    </row>
    <row r="206" spans="1:50" s="21" customFormat="1" ht="15" x14ac:dyDescent="0.25">
      <c r="A206" s="22">
        <v>43503.565236168986</v>
      </c>
      <c r="B206" s="23" t="s">
        <v>2212</v>
      </c>
      <c r="C206" s="23" t="s">
        <v>1621</v>
      </c>
      <c r="D206" s="23" t="s">
        <v>1597</v>
      </c>
      <c r="E206" s="23" t="s">
        <v>1598</v>
      </c>
      <c r="F206" s="24"/>
      <c r="G206" s="23" t="s">
        <v>1598</v>
      </c>
      <c r="H206" s="23" t="s">
        <v>1599</v>
      </c>
      <c r="I206" s="24"/>
      <c r="J206" s="24"/>
      <c r="K206" s="23" t="s">
        <v>1623</v>
      </c>
      <c r="L206" s="23">
        <v>1</v>
      </c>
      <c r="M206" s="23" t="s">
        <v>1670</v>
      </c>
      <c r="N206" s="23" t="s">
        <v>1290</v>
      </c>
      <c r="O206" s="23" t="s">
        <v>1603</v>
      </c>
      <c r="P206" s="23" t="s">
        <v>1291</v>
      </c>
      <c r="Q206" s="23" t="s">
        <v>1605</v>
      </c>
      <c r="R206" s="24"/>
      <c r="S206" s="23" t="s">
        <v>1606</v>
      </c>
      <c r="T206" s="23" t="s">
        <v>1606</v>
      </c>
      <c r="U206" s="23">
        <v>1</v>
      </c>
      <c r="V206" s="23" t="s">
        <v>1606</v>
      </c>
      <c r="W206" s="23" t="s">
        <v>1606</v>
      </c>
      <c r="X206" s="24"/>
      <c r="Y206" s="23" t="s">
        <v>1607</v>
      </c>
      <c r="Z206" s="23" t="s">
        <v>1607</v>
      </c>
      <c r="AA206" s="23" t="s">
        <v>1608</v>
      </c>
      <c r="AB206" s="23" t="s">
        <v>1606</v>
      </c>
      <c r="AC206" s="23" t="s">
        <v>1617</v>
      </c>
      <c r="AD206" s="24"/>
      <c r="AE206" s="24"/>
      <c r="AF206" s="23" t="s">
        <v>1597</v>
      </c>
      <c r="AG206" s="23" t="s">
        <v>1606</v>
      </c>
      <c r="AH206" s="23" t="s">
        <v>1606</v>
      </c>
      <c r="AI206" s="23" t="s">
        <v>1606</v>
      </c>
      <c r="AJ206" s="23" t="s">
        <v>1606</v>
      </c>
      <c r="AK206" s="98" t="s">
        <v>1610</v>
      </c>
      <c r="AL206" s="24"/>
      <c r="AM206" s="23" t="s">
        <v>1598</v>
      </c>
      <c r="AN206" s="23" t="s">
        <v>1606</v>
      </c>
      <c r="AO206" s="24"/>
      <c r="AP206" s="24"/>
      <c r="AQ206" s="23" t="s">
        <v>1292</v>
      </c>
      <c r="AR206" s="24"/>
      <c r="AS206" s="98" t="s">
        <v>1620</v>
      </c>
      <c r="AT206" s="23" t="s">
        <v>1606</v>
      </c>
      <c r="AU206" s="24"/>
      <c r="AV206" s="24"/>
      <c r="AW206" s="23" t="s">
        <v>1601</v>
      </c>
      <c r="AX206" s="23" t="s">
        <v>1606</v>
      </c>
    </row>
    <row r="207" spans="1:50" s="21" customFormat="1" ht="15" x14ac:dyDescent="0.25">
      <c r="A207" s="25">
        <v>43507.628633668981</v>
      </c>
      <c r="B207" s="26" t="s">
        <v>2212</v>
      </c>
      <c r="C207" s="26" t="s">
        <v>1621</v>
      </c>
      <c r="D207" s="26" t="s">
        <v>1630</v>
      </c>
      <c r="E207" s="26" t="s">
        <v>1603</v>
      </c>
      <c r="F207" s="27"/>
      <c r="G207" s="26" t="s">
        <v>1598</v>
      </c>
      <c r="H207" s="26" t="s">
        <v>1599</v>
      </c>
      <c r="I207" s="27"/>
      <c r="J207" s="27"/>
      <c r="K207" s="26" t="s">
        <v>1623</v>
      </c>
      <c r="L207" s="26">
        <v>5</v>
      </c>
      <c r="M207" s="26" t="s">
        <v>1628</v>
      </c>
      <c r="N207" s="26" t="s">
        <v>1293</v>
      </c>
      <c r="O207" s="26" t="s">
        <v>1603</v>
      </c>
      <c r="P207" s="26" t="s">
        <v>1603</v>
      </c>
      <c r="Q207" s="26" t="s">
        <v>1605</v>
      </c>
      <c r="R207" s="27"/>
      <c r="S207" s="26" t="s">
        <v>1606</v>
      </c>
      <c r="T207" s="26" t="s">
        <v>1606</v>
      </c>
      <c r="U207" s="26">
        <v>2</v>
      </c>
      <c r="V207" s="26" t="s">
        <v>1603</v>
      </c>
      <c r="W207" s="26" t="s">
        <v>1603</v>
      </c>
      <c r="X207" s="26" t="s">
        <v>1294</v>
      </c>
      <c r="Y207" s="26" t="s">
        <v>1642</v>
      </c>
      <c r="Z207" s="26" t="s">
        <v>1642</v>
      </c>
      <c r="AA207" s="26" t="s">
        <v>1643</v>
      </c>
      <c r="AB207" s="26" t="s">
        <v>1598</v>
      </c>
      <c r="AC207" s="26" t="s">
        <v>1718</v>
      </c>
      <c r="AD207" s="26" t="s">
        <v>1295</v>
      </c>
      <c r="AE207" s="26" t="s">
        <v>1296</v>
      </c>
      <c r="AF207" s="26" t="s">
        <v>1630</v>
      </c>
      <c r="AG207" s="26" t="s">
        <v>1598</v>
      </c>
      <c r="AH207" s="26" t="s">
        <v>1598</v>
      </c>
      <c r="AI207" s="26" t="s">
        <v>1598</v>
      </c>
      <c r="AJ207" s="26" t="s">
        <v>1603</v>
      </c>
      <c r="AK207" s="99" t="s">
        <v>1627</v>
      </c>
      <c r="AL207" s="26" t="s">
        <v>1297</v>
      </c>
      <c r="AM207" s="26" t="s">
        <v>1606</v>
      </c>
      <c r="AN207" s="26" t="s">
        <v>1603</v>
      </c>
      <c r="AO207" s="27"/>
      <c r="AP207" s="27"/>
      <c r="AQ207" s="26" t="s">
        <v>1298</v>
      </c>
      <c r="AR207" s="26" t="s">
        <v>1299</v>
      </c>
      <c r="AS207" s="99" t="s">
        <v>1620</v>
      </c>
      <c r="AT207" s="26" t="s">
        <v>1603</v>
      </c>
      <c r="AU207" s="27"/>
      <c r="AV207" s="27"/>
      <c r="AW207" s="26" t="s">
        <v>1601</v>
      </c>
      <c r="AX207" s="26" t="s">
        <v>1603</v>
      </c>
    </row>
    <row r="208" spans="1:50" s="21" customFormat="1" ht="15" x14ac:dyDescent="0.25">
      <c r="A208" s="22">
        <v>43509.886183796298</v>
      </c>
      <c r="B208" s="23" t="s">
        <v>2212</v>
      </c>
      <c r="C208" s="23" t="s">
        <v>1621</v>
      </c>
      <c r="D208" s="23" t="s">
        <v>1618</v>
      </c>
      <c r="E208" s="23" t="s">
        <v>1598</v>
      </c>
      <c r="F208" s="24"/>
      <c r="G208" s="23" t="s">
        <v>1598</v>
      </c>
      <c r="H208" s="23" t="s">
        <v>1599</v>
      </c>
      <c r="I208" s="24"/>
      <c r="J208" s="24"/>
      <c r="K208" s="23" t="s">
        <v>1600</v>
      </c>
      <c r="L208" s="23">
        <v>1</v>
      </c>
      <c r="M208" s="23" t="s">
        <v>1601</v>
      </c>
      <c r="N208" s="23" t="s">
        <v>1300</v>
      </c>
      <c r="O208" s="23" t="s">
        <v>1603</v>
      </c>
      <c r="P208" s="23" t="s">
        <v>1301</v>
      </c>
      <c r="Q208" s="23" t="s">
        <v>1605</v>
      </c>
      <c r="R208" s="24"/>
      <c r="S208" s="23" t="s">
        <v>1606</v>
      </c>
      <c r="T208" s="23" t="s">
        <v>1603</v>
      </c>
      <c r="U208" s="23">
        <v>3</v>
      </c>
      <c r="V208" s="23" t="s">
        <v>1603</v>
      </c>
      <c r="W208" s="23" t="s">
        <v>1606</v>
      </c>
      <c r="X208" s="24"/>
      <c r="Y208" s="23" t="s">
        <v>1607</v>
      </c>
      <c r="Z208" s="23" t="s">
        <v>1607</v>
      </c>
      <c r="AA208" s="23" t="s">
        <v>1608</v>
      </c>
      <c r="AB208" s="23" t="s">
        <v>1603</v>
      </c>
      <c r="AC208" s="23" t="s">
        <v>1609</v>
      </c>
      <c r="AD208" s="24"/>
      <c r="AE208" s="24"/>
      <c r="AF208" s="23" t="s">
        <v>1597</v>
      </c>
      <c r="AG208" s="23" t="s">
        <v>1603</v>
      </c>
      <c r="AH208" s="23" t="s">
        <v>1598</v>
      </c>
      <c r="AI208" s="23" t="s">
        <v>1598</v>
      </c>
      <c r="AJ208" s="23" t="s">
        <v>1598</v>
      </c>
      <c r="AK208" s="98" t="s">
        <v>1613</v>
      </c>
      <c r="AL208" s="23" t="s">
        <v>1302</v>
      </c>
      <c r="AM208" s="23" t="s">
        <v>1603</v>
      </c>
      <c r="AN208" s="23" t="s">
        <v>1598</v>
      </c>
      <c r="AO208" s="23" t="s">
        <v>1303</v>
      </c>
      <c r="AP208" s="23" t="s">
        <v>1304</v>
      </c>
      <c r="AQ208" s="23" t="s">
        <v>1305</v>
      </c>
      <c r="AR208" s="23" t="s">
        <v>1306</v>
      </c>
      <c r="AS208" s="98" t="s">
        <v>1613</v>
      </c>
      <c r="AT208" s="23" t="s">
        <v>1606</v>
      </c>
      <c r="AU208" s="24"/>
      <c r="AV208" s="24"/>
      <c r="AW208" s="23" t="s">
        <v>1601</v>
      </c>
      <c r="AX208" s="23" t="s">
        <v>1606</v>
      </c>
    </row>
    <row r="209" spans="1:50" s="21" customFormat="1" ht="15" x14ac:dyDescent="0.25">
      <c r="A209" s="25">
        <v>43514.369769942132</v>
      </c>
      <c r="B209" s="26" t="s">
        <v>2212</v>
      </c>
      <c r="C209" s="26" t="s">
        <v>1621</v>
      </c>
      <c r="D209" s="26" t="s">
        <v>1618</v>
      </c>
      <c r="E209" s="26" t="s">
        <v>1603</v>
      </c>
      <c r="F209" s="27"/>
      <c r="G209" s="26" t="s">
        <v>1598</v>
      </c>
      <c r="H209" s="26" t="s">
        <v>1599</v>
      </c>
      <c r="I209" s="27"/>
      <c r="J209" s="26" t="s">
        <v>1307</v>
      </c>
      <c r="K209" s="26" t="s">
        <v>1843</v>
      </c>
      <c r="L209" s="26">
        <v>5</v>
      </c>
      <c r="M209" s="26" t="s">
        <v>1628</v>
      </c>
      <c r="N209" s="26" t="s">
        <v>1308</v>
      </c>
      <c r="O209" s="26" t="s">
        <v>1603</v>
      </c>
      <c r="P209" s="26" t="s">
        <v>1309</v>
      </c>
      <c r="Q209" s="26" t="s">
        <v>1810</v>
      </c>
      <c r="R209" s="26" t="s">
        <v>1310</v>
      </c>
      <c r="S209" s="26" t="s">
        <v>1606</v>
      </c>
      <c r="T209" s="26" t="s">
        <v>1603</v>
      </c>
      <c r="U209" s="26">
        <v>4</v>
      </c>
      <c r="V209" s="26" t="s">
        <v>1603</v>
      </c>
      <c r="W209" s="26" t="s">
        <v>1603</v>
      </c>
      <c r="X209" s="27"/>
      <c r="Y209" s="26" t="s">
        <v>1642</v>
      </c>
      <c r="Z209" s="26" t="s">
        <v>1642</v>
      </c>
      <c r="AA209" s="26" t="s">
        <v>1643</v>
      </c>
      <c r="AB209" s="26" t="s">
        <v>1603</v>
      </c>
      <c r="AC209" s="26" t="s">
        <v>1609</v>
      </c>
      <c r="AD209" s="27"/>
      <c r="AE209" s="27"/>
      <c r="AF209" s="26" t="s">
        <v>1630</v>
      </c>
      <c r="AG209" s="26" t="s">
        <v>1598</v>
      </c>
      <c r="AH209" s="26" t="s">
        <v>1598</v>
      </c>
      <c r="AI209" s="26" t="s">
        <v>1598</v>
      </c>
      <c r="AJ209" s="26" t="s">
        <v>1606</v>
      </c>
      <c r="AK209" s="99" t="s">
        <v>1620</v>
      </c>
      <c r="AL209" s="27"/>
      <c r="AM209" s="26" t="s">
        <v>1603</v>
      </c>
      <c r="AN209" s="26" t="s">
        <v>1603</v>
      </c>
      <c r="AO209" s="27"/>
      <c r="AP209" s="27"/>
      <c r="AQ209" s="26" t="s">
        <v>1311</v>
      </c>
      <c r="AR209" s="27"/>
      <c r="AS209" s="99" t="s">
        <v>1627</v>
      </c>
      <c r="AT209" s="26" t="s">
        <v>1606</v>
      </c>
      <c r="AU209" s="27"/>
      <c r="AV209" s="27"/>
      <c r="AW209" s="26" t="s">
        <v>1628</v>
      </c>
      <c r="AX209" s="26" t="s">
        <v>1603</v>
      </c>
    </row>
    <row r="210" spans="1:50" s="21" customFormat="1" ht="15" x14ac:dyDescent="0.25">
      <c r="A210" s="35">
        <v>43521.329516921294</v>
      </c>
      <c r="B210" s="36" t="s">
        <v>2212</v>
      </c>
      <c r="C210" s="36" t="s">
        <v>1621</v>
      </c>
      <c r="D210" s="36" t="s">
        <v>1618</v>
      </c>
      <c r="E210" s="36" t="s">
        <v>1603</v>
      </c>
      <c r="F210" s="37"/>
      <c r="G210" s="36" t="s">
        <v>1598</v>
      </c>
      <c r="H210" s="36" t="s">
        <v>1599</v>
      </c>
      <c r="I210" s="37"/>
      <c r="J210" s="36" t="s">
        <v>1307</v>
      </c>
      <c r="K210" s="36" t="s">
        <v>1843</v>
      </c>
      <c r="L210" s="36">
        <v>5</v>
      </c>
      <c r="M210" s="36" t="s">
        <v>1628</v>
      </c>
      <c r="N210" s="36" t="s">
        <v>1308</v>
      </c>
      <c r="O210" s="36" t="s">
        <v>1603</v>
      </c>
      <c r="P210" s="36" t="s">
        <v>1309</v>
      </c>
      <c r="Q210" s="36" t="s">
        <v>1810</v>
      </c>
      <c r="R210" s="36" t="s">
        <v>1310</v>
      </c>
      <c r="S210" s="36" t="s">
        <v>1606</v>
      </c>
      <c r="T210" s="36" t="s">
        <v>1603</v>
      </c>
      <c r="U210" s="36">
        <v>4</v>
      </c>
      <c r="V210" s="36" t="s">
        <v>1603</v>
      </c>
      <c r="W210" s="36" t="s">
        <v>1603</v>
      </c>
      <c r="X210" s="37"/>
      <c r="Y210" s="36" t="s">
        <v>1642</v>
      </c>
      <c r="Z210" s="36" t="s">
        <v>1642</v>
      </c>
      <c r="AA210" s="36" t="s">
        <v>1643</v>
      </c>
      <c r="AB210" s="36" t="s">
        <v>1603</v>
      </c>
      <c r="AC210" s="36" t="s">
        <v>1609</v>
      </c>
      <c r="AD210" s="37"/>
      <c r="AE210" s="37"/>
      <c r="AF210" s="36" t="s">
        <v>1630</v>
      </c>
      <c r="AG210" s="36" t="s">
        <v>1598</v>
      </c>
      <c r="AH210" s="36" t="s">
        <v>1598</v>
      </c>
      <c r="AI210" s="36" t="s">
        <v>1598</v>
      </c>
      <c r="AJ210" s="36" t="s">
        <v>1606</v>
      </c>
      <c r="AK210" s="104" t="s">
        <v>1620</v>
      </c>
      <c r="AL210" s="37"/>
      <c r="AM210" s="36" t="s">
        <v>1603</v>
      </c>
      <c r="AN210" s="36" t="s">
        <v>1603</v>
      </c>
      <c r="AO210" s="37"/>
      <c r="AP210" s="37"/>
      <c r="AQ210" s="36" t="s">
        <v>1311</v>
      </c>
      <c r="AR210" s="37"/>
      <c r="AS210" s="104" t="s">
        <v>1627</v>
      </c>
      <c r="AT210" s="36" t="s">
        <v>1606</v>
      </c>
      <c r="AU210" s="37"/>
      <c r="AV210" s="37"/>
      <c r="AW210" s="36" t="s">
        <v>1628</v>
      </c>
      <c r="AX210" s="36" t="s">
        <v>1603</v>
      </c>
    </row>
    <row r="211" spans="1:50" s="21" customFormat="1" ht="15" x14ac:dyDescent="0.25">
      <c r="AK211" s="101"/>
      <c r="AS211" s="101"/>
    </row>
    <row r="212" spans="1:50" s="21" customFormat="1" ht="15" x14ac:dyDescent="0.25">
      <c r="D212" s="21">
        <v>2</v>
      </c>
      <c r="E212" s="21">
        <v>10</v>
      </c>
      <c r="G212" s="21">
        <v>7</v>
      </c>
      <c r="H212" s="21">
        <v>3</v>
      </c>
      <c r="K212" s="21">
        <v>2</v>
      </c>
      <c r="L212" s="21">
        <v>19</v>
      </c>
      <c r="M212" s="21">
        <v>5</v>
      </c>
      <c r="O212" s="21">
        <v>6</v>
      </c>
      <c r="Q212" s="21">
        <v>7</v>
      </c>
      <c r="S212" s="21">
        <v>34</v>
      </c>
      <c r="T212" s="21">
        <v>35</v>
      </c>
      <c r="U212" s="21">
        <v>13</v>
      </c>
      <c r="V212" s="21">
        <v>24</v>
      </c>
      <c r="W212" s="21">
        <v>28</v>
      </c>
      <c r="Y212" s="21">
        <v>4</v>
      </c>
      <c r="Z212" s="21">
        <v>6</v>
      </c>
      <c r="AA212" s="21">
        <v>7</v>
      </c>
      <c r="AB212" s="21">
        <v>23</v>
      </c>
      <c r="AC212" s="40">
        <v>7</v>
      </c>
      <c r="AF212" s="21">
        <v>3</v>
      </c>
      <c r="AG212" s="21">
        <v>13</v>
      </c>
      <c r="AH212" s="21">
        <v>14</v>
      </c>
      <c r="AI212" s="21">
        <v>17</v>
      </c>
      <c r="AJ212" s="21">
        <v>29</v>
      </c>
      <c r="AK212" s="101">
        <v>13</v>
      </c>
      <c r="AM212" s="21">
        <v>26</v>
      </c>
      <c r="AN212" s="21">
        <v>18</v>
      </c>
      <c r="AS212" s="101">
        <v>1</v>
      </c>
      <c r="AT212" s="21">
        <v>26</v>
      </c>
      <c r="AW212" s="21">
        <v>3</v>
      </c>
      <c r="AX212" s="21">
        <v>25</v>
      </c>
    </row>
    <row r="213" spans="1:50" s="21" customFormat="1" ht="15" x14ac:dyDescent="0.25">
      <c r="D213" s="21">
        <v>18</v>
      </c>
      <c r="E213" s="21">
        <v>14</v>
      </c>
      <c r="G213" s="21">
        <v>8</v>
      </c>
      <c r="H213" s="21">
        <v>38</v>
      </c>
      <c r="K213" s="21">
        <v>9</v>
      </c>
      <c r="L213" s="21">
        <v>16</v>
      </c>
      <c r="M213" s="21">
        <v>24</v>
      </c>
      <c r="O213" s="21">
        <v>35</v>
      </c>
      <c r="Q213" s="21">
        <v>5</v>
      </c>
      <c r="S213" s="21">
        <v>7</v>
      </c>
      <c r="T213" s="21">
        <v>6</v>
      </c>
      <c r="U213" s="21">
        <v>18</v>
      </c>
      <c r="V213" s="21">
        <v>17</v>
      </c>
      <c r="W213" s="21">
        <v>13</v>
      </c>
      <c r="Y213" s="21">
        <v>9</v>
      </c>
      <c r="Z213" s="21">
        <v>15</v>
      </c>
      <c r="AA213" s="21">
        <v>34</v>
      </c>
      <c r="AB213" s="21">
        <v>12</v>
      </c>
      <c r="AC213" s="40">
        <v>23</v>
      </c>
      <c r="AF213" s="21">
        <v>9</v>
      </c>
      <c r="AG213" s="21">
        <v>13</v>
      </c>
      <c r="AH213" s="21">
        <v>6</v>
      </c>
      <c r="AI213" s="21">
        <v>9</v>
      </c>
      <c r="AJ213" s="21">
        <v>3</v>
      </c>
      <c r="AK213" s="101">
        <v>18</v>
      </c>
      <c r="AM213" s="21">
        <v>7</v>
      </c>
      <c r="AN213" s="21">
        <v>10</v>
      </c>
      <c r="AS213" s="101">
        <v>16</v>
      </c>
      <c r="AT213" s="21">
        <v>15</v>
      </c>
      <c r="AW213" s="21">
        <v>10</v>
      </c>
      <c r="AX213" s="21">
        <v>16</v>
      </c>
    </row>
    <row r="214" spans="1:50" s="21" customFormat="1" ht="15" x14ac:dyDescent="0.25">
      <c r="D214" s="21">
        <v>21</v>
      </c>
      <c r="E214" s="21">
        <v>17</v>
      </c>
      <c r="G214" s="21">
        <v>26</v>
      </c>
      <c r="K214" s="21">
        <v>27</v>
      </c>
      <c r="L214" s="21">
        <v>2</v>
      </c>
      <c r="M214" s="21">
        <v>12</v>
      </c>
      <c r="Q214" s="21">
        <v>29</v>
      </c>
      <c r="U214" s="21">
        <v>8</v>
      </c>
      <c r="Y214" s="21">
        <v>28</v>
      </c>
      <c r="Z214" s="21">
        <v>20</v>
      </c>
      <c r="AB214" s="21">
        <v>6</v>
      </c>
      <c r="AC214" s="40">
        <v>11</v>
      </c>
      <c r="AF214" s="21">
        <v>29</v>
      </c>
      <c r="AG214" s="21">
        <v>15</v>
      </c>
      <c r="AH214" s="21">
        <v>21</v>
      </c>
      <c r="AI214" s="21">
        <v>15</v>
      </c>
      <c r="AJ214" s="21">
        <v>9</v>
      </c>
      <c r="AK214" s="101">
        <v>9</v>
      </c>
      <c r="AM214" s="21">
        <v>8</v>
      </c>
      <c r="AN214" s="21">
        <v>13</v>
      </c>
      <c r="AS214" s="101">
        <v>15</v>
      </c>
      <c r="AW214" s="21">
        <v>24</v>
      </c>
    </row>
    <row r="215" spans="1:50" s="21" customFormat="1" ht="15" x14ac:dyDescent="0.25">
      <c r="K215" s="21">
        <v>3</v>
      </c>
      <c r="L215" s="21">
        <v>1</v>
      </c>
      <c r="U215" s="21">
        <v>2</v>
      </c>
      <c r="AC215" s="40"/>
      <c r="AK215" s="101">
        <v>1</v>
      </c>
      <c r="AS215" s="101">
        <v>9</v>
      </c>
      <c r="AW215" s="21">
        <v>4</v>
      </c>
    </row>
    <row r="216" spans="1:50" s="21" customFormat="1" ht="15" x14ac:dyDescent="0.25">
      <c r="L216" s="21">
        <v>3</v>
      </c>
      <c r="AC216" s="40"/>
      <c r="AK216" s="101"/>
      <c r="AS216" s="101"/>
    </row>
    <row r="217" spans="1:50" s="21" customFormat="1" ht="15" x14ac:dyDescent="0.25">
      <c r="AC217" s="40"/>
      <c r="AK217" s="101"/>
      <c r="AS217" s="101"/>
    </row>
    <row r="218" spans="1:50" s="21" customFormat="1" ht="15" x14ac:dyDescent="0.25">
      <c r="B218" s="21">
        <v>41</v>
      </c>
      <c r="D218" s="21">
        <f>SUM(D212:D217)</f>
        <v>41</v>
      </c>
      <c r="E218" s="21">
        <f t="shared" ref="E218:AX218" si="3">SUM(E212:E217)</f>
        <v>41</v>
      </c>
      <c r="G218" s="21">
        <f t="shared" si="3"/>
        <v>41</v>
      </c>
      <c r="H218" s="21">
        <f t="shared" si="3"/>
        <v>41</v>
      </c>
      <c r="K218" s="21">
        <f t="shared" si="3"/>
        <v>41</v>
      </c>
      <c r="L218" s="21">
        <f t="shared" si="3"/>
        <v>41</v>
      </c>
      <c r="M218" s="21">
        <f t="shared" si="3"/>
        <v>41</v>
      </c>
      <c r="O218" s="21">
        <f t="shared" si="3"/>
        <v>41</v>
      </c>
      <c r="Q218" s="21">
        <f t="shared" si="3"/>
        <v>41</v>
      </c>
      <c r="S218" s="21">
        <f t="shared" si="3"/>
        <v>41</v>
      </c>
      <c r="T218" s="21">
        <f t="shared" si="3"/>
        <v>41</v>
      </c>
      <c r="U218" s="21">
        <f t="shared" si="3"/>
        <v>41</v>
      </c>
      <c r="V218" s="21">
        <f t="shared" si="3"/>
        <v>41</v>
      </c>
      <c r="W218" s="21">
        <f t="shared" si="3"/>
        <v>41</v>
      </c>
      <c r="Y218" s="21">
        <f t="shared" si="3"/>
        <v>41</v>
      </c>
      <c r="Z218" s="21">
        <f t="shared" si="3"/>
        <v>41</v>
      </c>
      <c r="AA218" s="21">
        <f t="shared" si="3"/>
        <v>41</v>
      </c>
      <c r="AB218" s="21">
        <f t="shared" si="3"/>
        <v>41</v>
      </c>
      <c r="AC218" s="40">
        <f>SUM(AC212:AC216)</f>
        <v>41</v>
      </c>
      <c r="AF218" s="21">
        <f t="shared" si="3"/>
        <v>41</v>
      </c>
      <c r="AG218" s="21">
        <f t="shared" si="3"/>
        <v>41</v>
      </c>
      <c r="AH218" s="21">
        <f t="shared" si="3"/>
        <v>41</v>
      </c>
      <c r="AI218" s="21">
        <f t="shared" si="3"/>
        <v>41</v>
      </c>
      <c r="AJ218" s="21">
        <f t="shared" si="3"/>
        <v>41</v>
      </c>
      <c r="AK218" s="101">
        <f t="shared" si="3"/>
        <v>41</v>
      </c>
      <c r="AM218" s="21">
        <f t="shared" si="3"/>
        <v>41</v>
      </c>
      <c r="AN218" s="21">
        <f t="shared" si="3"/>
        <v>41</v>
      </c>
      <c r="AS218" s="101">
        <f t="shared" si="3"/>
        <v>41</v>
      </c>
      <c r="AT218" s="21">
        <f t="shared" si="3"/>
        <v>41</v>
      </c>
      <c r="AW218" s="21">
        <f t="shared" si="3"/>
        <v>41</v>
      </c>
      <c r="AX218" s="21">
        <f t="shared" si="3"/>
        <v>41</v>
      </c>
    </row>
    <row r="219" spans="1:50" s="21" customFormat="1" ht="15" x14ac:dyDescent="0.25">
      <c r="AC219" s="40"/>
      <c r="AK219" s="101"/>
      <c r="AS219" s="101"/>
    </row>
    <row r="220" spans="1:50" s="21" customFormat="1" ht="15" x14ac:dyDescent="0.25">
      <c r="H220" s="38"/>
      <c r="M220" s="38"/>
      <c r="AC220" s="40"/>
      <c r="AK220" s="101"/>
      <c r="AS220" s="101"/>
    </row>
    <row r="221" spans="1:50" s="32" customFormat="1" x14ac:dyDescent="0.25">
      <c r="D221" s="34" t="s">
        <v>2099</v>
      </c>
      <c r="E221" s="34" t="s">
        <v>1767</v>
      </c>
      <c r="G221" s="34" t="s">
        <v>1767</v>
      </c>
      <c r="H221" s="34" t="s">
        <v>1767</v>
      </c>
      <c r="K221" s="34" t="s">
        <v>2209</v>
      </c>
      <c r="L221" s="34">
        <v>1</v>
      </c>
      <c r="M221" s="34" t="s">
        <v>2101</v>
      </c>
      <c r="O221" s="34" t="s">
        <v>1767</v>
      </c>
      <c r="Q221" s="34" t="s">
        <v>2102</v>
      </c>
      <c r="S221" s="34" t="s">
        <v>1767</v>
      </c>
      <c r="T221" s="34" t="s">
        <v>1767</v>
      </c>
      <c r="U221" s="34">
        <v>1</v>
      </c>
      <c r="V221" s="34" t="s">
        <v>1767</v>
      </c>
      <c r="W221" s="34" t="s">
        <v>1767</v>
      </c>
      <c r="Y221" s="34" t="s">
        <v>2103</v>
      </c>
      <c r="Z221" s="34" t="s">
        <v>2103</v>
      </c>
      <c r="AA221" s="34" t="s">
        <v>2104</v>
      </c>
      <c r="AB221" s="34" t="s">
        <v>1767</v>
      </c>
      <c r="AC221" s="34" t="s">
        <v>1312</v>
      </c>
      <c r="AD221" s="34"/>
      <c r="AE221" s="34"/>
      <c r="AF221" s="34" t="s">
        <v>2103</v>
      </c>
      <c r="AG221" s="34" t="s">
        <v>1767</v>
      </c>
      <c r="AH221" s="34" t="s">
        <v>1767</v>
      </c>
      <c r="AI221" s="34" t="s">
        <v>1767</v>
      </c>
      <c r="AJ221" s="34" t="s">
        <v>1767</v>
      </c>
      <c r="AK221" s="103" t="s">
        <v>2106</v>
      </c>
      <c r="AM221" s="34" t="s">
        <v>1767</v>
      </c>
      <c r="AN221" s="34" t="s">
        <v>1767</v>
      </c>
      <c r="AS221" s="103" t="s">
        <v>2107</v>
      </c>
      <c r="AT221" s="34" t="s">
        <v>1767</v>
      </c>
      <c r="AU221" s="34"/>
      <c r="AV221" s="34"/>
      <c r="AW221" s="34" t="s">
        <v>2108</v>
      </c>
      <c r="AX221" s="34" t="s">
        <v>1767</v>
      </c>
    </row>
    <row r="222" spans="1:50" s="32" customFormat="1" x14ac:dyDescent="0.25">
      <c r="D222" s="34" t="s">
        <v>2109</v>
      </c>
      <c r="E222" s="34" t="s">
        <v>2110</v>
      </c>
      <c r="G222" s="34" t="s">
        <v>2110</v>
      </c>
      <c r="H222" s="34" t="s">
        <v>2110</v>
      </c>
      <c r="K222" s="34" t="s">
        <v>2100</v>
      </c>
      <c r="L222" s="34">
        <v>2</v>
      </c>
      <c r="M222" s="34" t="s">
        <v>2112</v>
      </c>
      <c r="O222" s="34" t="s">
        <v>1615</v>
      </c>
      <c r="Q222" s="34" t="s">
        <v>2113</v>
      </c>
      <c r="S222" s="34" t="s">
        <v>1615</v>
      </c>
      <c r="T222" s="34" t="s">
        <v>1615</v>
      </c>
      <c r="U222" s="34">
        <v>2</v>
      </c>
      <c r="V222" s="34" t="s">
        <v>1615</v>
      </c>
      <c r="W222" s="34" t="s">
        <v>1615</v>
      </c>
      <c r="Y222" s="34" t="s">
        <v>2109</v>
      </c>
      <c r="Z222" s="34" t="s">
        <v>2109</v>
      </c>
      <c r="AA222" s="34" t="s">
        <v>2114</v>
      </c>
      <c r="AB222" s="34" t="s">
        <v>1615</v>
      </c>
      <c r="AC222" s="34" t="s">
        <v>1313</v>
      </c>
      <c r="AD222" s="34"/>
      <c r="AE222" s="34"/>
      <c r="AF222" s="34" t="s">
        <v>2109</v>
      </c>
      <c r="AG222" s="34" t="s">
        <v>1615</v>
      </c>
      <c r="AH222" s="34" t="s">
        <v>1615</v>
      </c>
      <c r="AI222" s="34" t="s">
        <v>1615</v>
      </c>
      <c r="AJ222" s="34" t="s">
        <v>1615</v>
      </c>
      <c r="AK222" s="103" t="s">
        <v>2116</v>
      </c>
      <c r="AM222" s="34" t="s">
        <v>1615</v>
      </c>
      <c r="AN222" s="34" t="s">
        <v>1615</v>
      </c>
      <c r="AS222" s="103" t="s">
        <v>2116</v>
      </c>
      <c r="AT222" s="34" t="s">
        <v>1615</v>
      </c>
      <c r="AU222" s="34"/>
      <c r="AV222" s="34"/>
      <c r="AW222" s="34" t="s">
        <v>2117</v>
      </c>
      <c r="AX222" s="34" t="s">
        <v>1615</v>
      </c>
    </row>
    <row r="223" spans="1:50" s="32" customFormat="1" x14ac:dyDescent="0.25">
      <c r="D223" s="34" t="s">
        <v>2118</v>
      </c>
      <c r="E223" s="34" t="s">
        <v>2119</v>
      </c>
      <c r="G223" s="34" t="s">
        <v>2119</v>
      </c>
      <c r="K223" s="34" t="s">
        <v>2111</v>
      </c>
      <c r="L223" s="34">
        <v>3</v>
      </c>
      <c r="M223" s="34" t="s">
        <v>2121</v>
      </c>
      <c r="Q223" s="34" t="s">
        <v>2122</v>
      </c>
      <c r="U223" s="34">
        <v>3</v>
      </c>
      <c r="Y223" s="34" t="s">
        <v>2123</v>
      </c>
      <c r="Z223" s="34" t="s">
        <v>2123</v>
      </c>
      <c r="AB223" s="34" t="s">
        <v>2119</v>
      </c>
      <c r="AC223" s="34" t="s">
        <v>1314</v>
      </c>
      <c r="AD223" s="34"/>
      <c r="AE223" s="34"/>
      <c r="AF223" s="34" t="s">
        <v>2123</v>
      </c>
      <c r="AG223" s="34" t="s">
        <v>2119</v>
      </c>
      <c r="AH223" s="34" t="s">
        <v>2119</v>
      </c>
      <c r="AI223" s="34" t="s">
        <v>2119</v>
      </c>
      <c r="AJ223" s="34" t="s">
        <v>2119</v>
      </c>
      <c r="AK223" s="103" t="s">
        <v>2125</v>
      </c>
      <c r="AM223" s="34" t="s">
        <v>2119</v>
      </c>
      <c r="AN223" s="34" t="s">
        <v>2119</v>
      </c>
      <c r="AS223" s="103" t="s">
        <v>2125</v>
      </c>
      <c r="AT223" s="34"/>
      <c r="AU223" s="34"/>
      <c r="AV223" s="34"/>
      <c r="AW223" s="34" t="s">
        <v>2112</v>
      </c>
      <c r="AX223" s="34"/>
    </row>
    <row r="224" spans="1:50" s="32" customFormat="1" x14ac:dyDescent="0.25">
      <c r="K224" s="34" t="s">
        <v>2120</v>
      </c>
      <c r="L224" s="34">
        <v>4</v>
      </c>
      <c r="M224" s="34"/>
      <c r="U224" s="34">
        <v>4</v>
      </c>
      <c r="AK224" s="103" t="s">
        <v>2210</v>
      </c>
      <c r="AS224" s="103" t="s">
        <v>2210</v>
      </c>
      <c r="AT224" s="34"/>
      <c r="AU224" s="34"/>
      <c r="AV224" s="34"/>
      <c r="AW224" s="34" t="s">
        <v>2211</v>
      </c>
      <c r="AX224" s="34"/>
    </row>
    <row r="225" spans="1:50" s="32" customFormat="1" x14ac:dyDescent="0.25">
      <c r="L225" s="34">
        <v>5</v>
      </c>
      <c r="AK225" s="102"/>
      <c r="AS225" s="102"/>
    </row>
    <row r="226" spans="1:50" s="32" customFormat="1" x14ac:dyDescent="0.25">
      <c r="AK226" s="102"/>
      <c r="AS226" s="102"/>
    </row>
    <row r="227" spans="1:50" s="21" customFormat="1" ht="15" x14ac:dyDescent="0.25">
      <c r="L227" s="39">
        <f>((L212*L221)+L213*L222+L214*L223+L215*L224+L216*L225)/41</f>
        <v>1.8536585365853659</v>
      </c>
      <c r="U227" s="39">
        <f>((U212*U221)+U213*U222+U214*U223+U215*U224)/41</f>
        <v>1.975609756097561</v>
      </c>
      <c r="AK227" s="101"/>
      <c r="AS227" s="101"/>
    </row>
    <row r="229" spans="1:50" s="21" customFormat="1" ht="15" x14ac:dyDescent="0.25">
      <c r="A229" s="20" t="s">
        <v>1492</v>
      </c>
      <c r="B229" s="20" t="s">
        <v>1493</v>
      </c>
      <c r="C229" s="20" t="s">
        <v>1494</v>
      </c>
      <c r="D229" s="20" t="s">
        <v>1495</v>
      </c>
      <c r="E229" s="20" t="s">
        <v>1496</v>
      </c>
      <c r="F229" s="20" t="s">
        <v>1497</v>
      </c>
      <c r="G229" s="20" t="s">
        <v>1498</v>
      </c>
      <c r="H229" s="20" t="s">
        <v>1499</v>
      </c>
      <c r="I229" s="20" t="s">
        <v>1500</v>
      </c>
      <c r="J229" s="20" t="s">
        <v>1501</v>
      </c>
      <c r="K229" s="20" t="s">
        <v>1502</v>
      </c>
      <c r="L229" s="20" t="s">
        <v>1503</v>
      </c>
      <c r="M229" s="20" t="s">
        <v>1504</v>
      </c>
      <c r="N229" s="20" t="s">
        <v>1505</v>
      </c>
      <c r="O229" s="20" t="s">
        <v>1506</v>
      </c>
      <c r="P229" s="20" t="s">
        <v>1507</v>
      </c>
      <c r="Q229" s="20" t="s">
        <v>1508</v>
      </c>
      <c r="R229" s="20" t="s">
        <v>1509</v>
      </c>
      <c r="S229" s="20" t="s">
        <v>1510</v>
      </c>
      <c r="T229" s="20" t="s">
        <v>1511</v>
      </c>
      <c r="U229" s="20" t="s">
        <v>1512</v>
      </c>
      <c r="V229" s="20" t="s">
        <v>1513</v>
      </c>
      <c r="W229" s="20" t="s">
        <v>1514</v>
      </c>
      <c r="X229" s="20" t="s">
        <v>1515</v>
      </c>
      <c r="Y229" s="20" t="s">
        <v>1516</v>
      </c>
      <c r="Z229" s="20" t="s">
        <v>1517</v>
      </c>
      <c r="AA229" s="20" t="s">
        <v>1518</v>
      </c>
      <c r="AB229" s="20" t="s">
        <v>1519</v>
      </c>
      <c r="AC229" s="20" t="s">
        <v>1520</v>
      </c>
      <c r="AD229" s="20" t="s">
        <v>1521</v>
      </c>
      <c r="AE229" s="20" t="s">
        <v>1522</v>
      </c>
      <c r="AF229" s="20" t="s">
        <v>1523</v>
      </c>
      <c r="AG229" s="20" t="s">
        <v>1524</v>
      </c>
      <c r="AH229" s="20" t="s">
        <v>1525</v>
      </c>
      <c r="AI229" s="20" t="s">
        <v>1526</v>
      </c>
      <c r="AJ229" s="20" t="s">
        <v>1527</v>
      </c>
      <c r="AK229" s="97" t="s">
        <v>1528</v>
      </c>
      <c r="AL229" s="20" t="s">
        <v>1529</v>
      </c>
      <c r="AM229" s="20" t="s">
        <v>1530</v>
      </c>
      <c r="AN229" s="20" t="s">
        <v>1531</v>
      </c>
      <c r="AO229" s="20" t="s">
        <v>1532</v>
      </c>
      <c r="AP229" s="20" t="s">
        <v>1533</v>
      </c>
      <c r="AQ229" s="20" t="s">
        <v>1534</v>
      </c>
      <c r="AR229" s="20" t="s">
        <v>1535</v>
      </c>
      <c r="AS229" s="97" t="s">
        <v>1536</v>
      </c>
      <c r="AT229" s="20" t="s">
        <v>1537</v>
      </c>
      <c r="AU229" s="20" t="s">
        <v>1538</v>
      </c>
      <c r="AV229" s="20" t="s">
        <v>1539</v>
      </c>
      <c r="AW229" s="20" t="s">
        <v>1540</v>
      </c>
      <c r="AX229" s="20" t="s">
        <v>1541</v>
      </c>
    </row>
    <row r="230" spans="1:50" s="21" customFormat="1" ht="15" x14ac:dyDescent="0.25">
      <c r="A230" s="22">
        <v>43486.556301747682</v>
      </c>
      <c r="B230" s="23" t="s">
        <v>1315</v>
      </c>
      <c r="C230" s="23" t="s">
        <v>1621</v>
      </c>
      <c r="D230" s="23" t="s">
        <v>1597</v>
      </c>
      <c r="E230" s="23" t="s">
        <v>1606</v>
      </c>
      <c r="F230" s="23" t="s">
        <v>1316</v>
      </c>
      <c r="G230" s="23" t="s">
        <v>1606</v>
      </c>
      <c r="H230" s="23" t="s">
        <v>1599</v>
      </c>
      <c r="I230" s="24"/>
      <c r="J230" s="23" t="s">
        <v>1317</v>
      </c>
      <c r="K230" s="23" t="s">
        <v>1623</v>
      </c>
      <c r="L230" s="23">
        <v>3</v>
      </c>
      <c r="M230" s="23" t="s">
        <v>1601</v>
      </c>
      <c r="N230" s="23" t="s">
        <v>1318</v>
      </c>
      <c r="O230" s="23" t="s">
        <v>1603</v>
      </c>
      <c r="P230" s="23" t="s">
        <v>1319</v>
      </c>
      <c r="Q230" s="23" t="s">
        <v>1605</v>
      </c>
      <c r="R230" s="24"/>
      <c r="S230" s="23" t="s">
        <v>1606</v>
      </c>
      <c r="T230" s="23" t="s">
        <v>1606</v>
      </c>
      <c r="U230" s="23">
        <v>2</v>
      </c>
      <c r="V230" s="23" t="s">
        <v>1606</v>
      </c>
      <c r="W230" s="23" t="s">
        <v>1606</v>
      </c>
      <c r="X230" s="23" t="s">
        <v>1320</v>
      </c>
      <c r="Y230" s="23" t="s">
        <v>1616</v>
      </c>
      <c r="Z230" s="23" t="s">
        <v>1607</v>
      </c>
      <c r="AA230" s="23" t="s">
        <v>1608</v>
      </c>
      <c r="AB230" s="23" t="s">
        <v>1606</v>
      </c>
      <c r="AC230" s="23" t="s">
        <v>1609</v>
      </c>
      <c r="AD230" s="24"/>
      <c r="AE230" s="24"/>
      <c r="AF230" s="23" t="s">
        <v>1618</v>
      </c>
      <c r="AG230" s="23" t="s">
        <v>1603</v>
      </c>
      <c r="AH230" s="23" t="s">
        <v>1598</v>
      </c>
      <c r="AI230" s="23" t="s">
        <v>1606</v>
      </c>
      <c r="AJ230" s="23" t="s">
        <v>1606</v>
      </c>
      <c r="AK230" s="98" t="s">
        <v>1610</v>
      </c>
      <c r="AL230" s="24"/>
      <c r="AM230" s="23" t="s">
        <v>1606</v>
      </c>
      <c r="AN230" s="23" t="s">
        <v>1606</v>
      </c>
      <c r="AO230" s="23" t="s">
        <v>1321</v>
      </c>
      <c r="AP230" s="23" t="s">
        <v>1322</v>
      </c>
      <c r="AQ230" s="23" t="s">
        <v>1323</v>
      </c>
      <c r="AR230" s="23" t="s">
        <v>1324</v>
      </c>
      <c r="AS230" s="98" t="s">
        <v>1620</v>
      </c>
      <c r="AT230" s="23" t="s">
        <v>1603</v>
      </c>
      <c r="AU230" s="24"/>
      <c r="AV230" s="24"/>
      <c r="AW230" s="23" t="s">
        <v>1601</v>
      </c>
      <c r="AX230" s="23" t="s">
        <v>1606</v>
      </c>
    </row>
    <row r="231" spans="1:50" s="21" customFormat="1" ht="15" x14ac:dyDescent="0.25">
      <c r="A231" s="25">
        <v>43486.562669629631</v>
      </c>
      <c r="B231" s="26" t="s">
        <v>1315</v>
      </c>
      <c r="C231" s="26" t="s">
        <v>1621</v>
      </c>
      <c r="D231" s="26" t="s">
        <v>1597</v>
      </c>
      <c r="E231" s="26" t="s">
        <v>1603</v>
      </c>
      <c r="F231" s="27"/>
      <c r="G231" s="26" t="s">
        <v>1606</v>
      </c>
      <c r="H231" s="26" t="s">
        <v>1599</v>
      </c>
      <c r="I231" s="27"/>
      <c r="J231" s="26" t="s">
        <v>1325</v>
      </c>
      <c r="K231" s="26" t="s">
        <v>1600</v>
      </c>
      <c r="L231" s="26">
        <v>2</v>
      </c>
      <c r="M231" s="26" t="s">
        <v>1670</v>
      </c>
      <c r="N231" s="26" t="s">
        <v>1326</v>
      </c>
      <c r="O231" s="26" t="s">
        <v>1603</v>
      </c>
      <c r="P231" s="26" t="s">
        <v>1327</v>
      </c>
      <c r="Q231" s="26" t="s">
        <v>1673</v>
      </c>
      <c r="R231" s="27"/>
      <c r="S231" s="26" t="s">
        <v>1606</v>
      </c>
      <c r="T231" s="26" t="s">
        <v>1606</v>
      </c>
      <c r="U231" s="26">
        <v>2</v>
      </c>
      <c r="V231" s="26" t="s">
        <v>1606</v>
      </c>
      <c r="W231" s="26" t="s">
        <v>1606</v>
      </c>
      <c r="X231" s="27"/>
      <c r="Y231" s="26" t="s">
        <v>1607</v>
      </c>
      <c r="Z231" s="26" t="s">
        <v>1607</v>
      </c>
      <c r="AA231" s="26" t="s">
        <v>1608</v>
      </c>
      <c r="AB231" s="26" t="s">
        <v>1606</v>
      </c>
      <c r="AC231" s="26" t="s">
        <v>1609</v>
      </c>
      <c r="AD231" s="26" t="s">
        <v>1328</v>
      </c>
      <c r="AE231" s="27"/>
      <c r="AF231" s="26" t="s">
        <v>1597</v>
      </c>
      <c r="AG231" s="26" t="s">
        <v>1603</v>
      </c>
      <c r="AH231" s="26" t="s">
        <v>1606</v>
      </c>
      <c r="AI231" s="26" t="s">
        <v>1606</v>
      </c>
      <c r="AJ231" s="26" t="s">
        <v>1606</v>
      </c>
      <c r="AK231" s="99" t="s">
        <v>1610</v>
      </c>
      <c r="AL231" s="27"/>
      <c r="AM231" s="26" t="s">
        <v>1606</v>
      </c>
      <c r="AN231" s="26" t="s">
        <v>1606</v>
      </c>
      <c r="AO231" s="26" t="s">
        <v>1329</v>
      </c>
      <c r="AP231" s="27"/>
      <c r="AQ231" s="26" t="s">
        <v>1330</v>
      </c>
      <c r="AR231" s="27"/>
      <c r="AS231" s="99" t="s">
        <v>1613</v>
      </c>
      <c r="AT231" s="26" t="s">
        <v>1603</v>
      </c>
      <c r="AU231" s="27"/>
      <c r="AV231" s="27"/>
      <c r="AW231" s="26" t="s">
        <v>1650</v>
      </c>
      <c r="AX231" s="26" t="s">
        <v>1606</v>
      </c>
    </row>
    <row r="232" spans="1:50" s="21" customFormat="1" ht="15" x14ac:dyDescent="0.25">
      <c r="A232" s="22">
        <v>43486.585011944444</v>
      </c>
      <c r="B232" s="23" t="s">
        <v>1315</v>
      </c>
      <c r="C232" s="23" t="s">
        <v>1621</v>
      </c>
      <c r="D232" s="23" t="s">
        <v>1597</v>
      </c>
      <c r="E232" s="23" t="s">
        <v>1598</v>
      </c>
      <c r="F232" s="24"/>
      <c r="G232" s="23" t="s">
        <v>1598</v>
      </c>
      <c r="H232" s="23" t="s">
        <v>1599</v>
      </c>
      <c r="I232" s="24"/>
      <c r="J232" s="24"/>
      <c r="K232" s="23" t="s">
        <v>1623</v>
      </c>
      <c r="L232" s="23">
        <v>1</v>
      </c>
      <c r="M232" s="23" t="s">
        <v>1670</v>
      </c>
      <c r="N232" s="23" t="s">
        <v>1331</v>
      </c>
      <c r="O232" s="23" t="s">
        <v>1603</v>
      </c>
      <c r="P232" s="23" t="s">
        <v>1697</v>
      </c>
      <c r="Q232" s="23" t="s">
        <v>1605</v>
      </c>
      <c r="R232" s="24"/>
      <c r="S232" s="23" t="s">
        <v>1606</v>
      </c>
      <c r="T232" s="23" t="s">
        <v>1606</v>
      </c>
      <c r="U232" s="23">
        <v>1</v>
      </c>
      <c r="V232" s="23" t="s">
        <v>1606</v>
      </c>
      <c r="W232" s="23" t="s">
        <v>1606</v>
      </c>
      <c r="X232" s="24"/>
      <c r="Y232" s="23" t="s">
        <v>1607</v>
      </c>
      <c r="Z232" s="23" t="s">
        <v>1607</v>
      </c>
      <c r="AA232" s="23" t="s">
        <v>1608</v>
      </c>
      <c r="AB232" s="23" t="s">
        <v>1603</v>
      </c>
      <c r="AC232" s="23" t="s">
        <v>1661</v>
      </c>
      <c r="AD232" s="23" t="s">
        <v>1332</v>
      </c>
      <c r="AE232" s="24"/>
      <c r="AF232" s="23" t="s">
        <v>1597</v>
      </c>
      <c r="AG232" s="23" t="s">
        <v>1603</v>
      </c>
      <c r="AH232" s="23" t="s">
        <v>1606</v>
      </c>
      <c r="AI232" s="23" t="s">
        <v>1598</v>
      </c>
      <c r="AJ232" s="23" t="s">
        <v>1598</v>
      </c>
      <c r="AK232" s="98" t="s">
        <v>1610</v>
      </c>
      <c r="AL232" s="24"/>
      <c r="AM232" s="23" t="s">
        <v>1603</v>
      </c>
      <c r="AN232" s="23" t="s">
        <v>1606</v>
      </c>
      <c r="AO232" s="24"/>
      <c r="AP232" s="23" t="s">
        <v>1333</v>
      </c>
      <c r="AQ232" s="23" t="s">
        <v>1334</v>
      </c>
      <c r="AR232" s="24"/>
      <c r="AS232" s="98" t="s">
        <v>1613</v>
      </c>
      <c r="AT232" s="23" t="s">
        <v>1606</v>
      </c>
      <c r="AU232" s="24"/>
      <c r="AV232" s="24"/>
      <c r="AW232" s="23" t="s">
        <v>1650</v>
      </c>
      <c r="AX232" s="23" t="s">
        <v>1606</v>
      </c>
    </row>
    <row r="233" spans="1:50" s="21" customFormat="1" ht="15" x14ac:dyDescent="0.25">
      <c r="A233" s="25">
        <v>43486.63151162037</v>
      </c>
      <c r="B233" s="26" t="s">
        <v>1315</v>
      </c>
      <c r="C233" s="26" t="s">
        <v>1621</v>
      </c>
      <c r="D233" s="26" t="s">
        <v>1618</v>
      </c>
      <c r="E233" s="26" t="s">
        <v>1606</v>
      </c>
      <c r="F233" s="26" t="s">
        <v>1335</v>
      </c>
      <c r="G233" s="26" t="s">
        <v>1606</v>
      </c>
      <c r="H233" s="26" t="s">
        <v>1599</v>
      </c>
      <c r="I233" s="27"/>
      <c r="J233" s="27"/>
      <c r="K233" s="26" t="s">
        <v>1600</v>
      </c>
      <c r="L233" s="26">
        <v>1</v>
      </c>
      <c r="M233" s="26" t="s">
        <v>1601</v>
      </c>
      <c r="N233" s="26" t="s">
        <v>1336</v>
      </c>
      <c r="O233" s="26" t="s">
        <v>1603</v>
      </c>
      <c r="P233" s="26" t="s">
        <v>1337</v>
      </c>
      <c r="Q233" s="26" t="s">
        <v>1605</v>
      </c>
      <c r="R233" s="27"/>
      <c r="S233" s="26" t="s">
        <v>1606</v>
      </c>
      <c r="T233" s="26" t="s">
        <v>1606</v>
      </c>
      <c r="U233" s="26">
        <v>3</v>
      </c>
      <c r="V233" s="26" t="s">
        <v>1606</v>
      </c>
      <c r="W233" s="26" t="s">
        <v>1606</v>
      </c>
      <c r="X233" s="27"/>
      <c r="Y233" s="26" t="s">
        <v>1607</v>
      </c>
      <c r="Z233" s="26" t="s">
        <v>1607</v>
      </c>
      <c r="AA233" s="26" t="s">
        <v>1608</v>
      </c>
      <c r="AB233" s="26" t="s">
        <v>1606</v>
      </c>
      <c r="AC233" s="26" t="s">
        <v>1609</v>
      </c>
      <c r="AD233" s="26" t="s">
        <v>1338</v>
      </c>
      <c r="AE233" s="26" t="s">
        <v>1339</v>
      </c>
      <c r="AF233" s="26" t="s">
        <v>1597</v>
      </c>
      <c r="AG233" s="26" t="s">
        <v>1606</v>
      </c>
      <c r="AH233" s="26" t="s">
        <v>1606</v>
      </c>
      <c r="AI233" s="26" t="s">
        <v>1598</v>
      </c>
      <c r="AJ233" s="26" t="s">
        <v>1606</v>
      </c>
      <c r="AK233" s="99" t="s">
        <v>1613</v>
      </c>
      <c r="AL233" s="26" t="s">
        <v>1340</v>
      </c>
      <c r="AM233" s="26" t="s">
        <v>1606</v>
      </c>
      <c r="AN233" s="26" t="s">
        <v>1606</v>
      </c>
      <c r="AO233" s="26" t="s">
        <v>1341</v>
      </c>
      <c r="AP233" s="27"/>
      <c r="AQ233" s="26" t="s">
        <v>1342</v>
      </c>
      <c r="AR233" s="26" t="s">
        <v>1343</v>
      </c>
      <c r="AS233" s="99" t="s">
        <v>1613</v>
      </c>
      <c r="AT233" s="26" t="s">
        <v>1606</v>
      </c>
      <c r="AU233" s="27"/>
      <c r="AV233" s="27"/>
      <c r="AW233" s="26" t="s">
        <v>1650</v>
      </c>
      <c r="AX233" s="26" t="s">
        <v>1606</v>
      </c>
    </row>
    <row r="234" spans="1:50" s="21" customFormat="1" ht="15" x14ac:dyDescent="0.25">
      <c r="A234" s="22">
        <v>43486.642675266208</v>
      </c>
      <c r="B234" s="23" t="s">
        <v>1315</v>
      </c>
      <c r="C234" s="23" t="s">
        <v>1621</v>
      </c>
      <c r="D234" s="23" t="s">
        <v>1597</v>
      </c>
      <c r="E234" s="23" t="s">
        <v>1606</v>
      </c>
      <c r="F234" s="23" t="s">
        <v>1344</v>
      </c>
      <c r="G234" s="23" t="s">
        <v>1606</v>
      </c>
      <c r="H234" s="23" t="s">
        <v>1599</v>
      </c>
      <c r="I234" s="24"/>
      <c r="J234" s="23" t="s">
        <v>1345</v>
      </c>
      <c r="K234" s="23" t="s">
        <v>1600</v>
      </c>
      <c r="L234" s="23">
        <v>3</v>
      </c>
      <c r="M234" s="23" t="s">
        <v>1601</v>
      </c>
      <c r="N234" s="23" t="s">
        <v>1346</v>
      </c>
      <c r="O234" s="23" t="s">
        <v>1606</v>
      </c>
      <c r="P234" s="23" t="s">
        <v>1347</v>
      </c>
      <c r="Q234" s="23" t="s">
        <v>1810</v>
      </c>
      <c r="R234" s="24"/>
      <c r="S234" s="23" t="s">
        <v>1606</v>
      </c>
      <c r="T234" s="23" t="s">
        <v>1606</v>
      </c>
      <c r="U234" s="23">
        <v>2</v>
      </c>
      <c r="V234" s="23" t="s">
        <v>1606</v>
      </c>
      <c r="W234" s="23" t="s">
        <v>1606</v>
      </c>
      <c r="X234" s="24"/>
      <c r="Y234" s="23" t="s">
        <v>1607</v>
      </c>
      <c r="Z234" s="23" t="s">
        <v>1616</v>
      </c>
      <c r="AA234" s="23" t="s">
        <v>1608</v>
      </c>
      <c r="AB234" s="23" t="s">
        <v>1606</v>
      </c>
      <c r="AC234" s="23" t="s">
        <v>1609</v>
      </c>
      <c r="AD234" s="24"/>
      <c r="AE234" s="24"/>
      <c r="AF234" s="23" t="s">
        <v>1618</v>
      </c>
      <c r="AG234" s="23" t="s">
        <v>1598</v>
      </c>
      <c r="AH234" s="23" t="s">
        <v>1598</v>
      </c>
      <c r="AI234" s="23" t="s">
        <v>1598</v>
      </c>
      <c r="AJ234" s="23" t="s">
        <v>1606</v>
      </c>
      <c r="AK234" s="98" t="s">
        <v>1613</v>
      </c>
      <c r="AL234" s="24"/>
      <c r="AM234" s="23" t="s">
        <v>1598</v>
      </c>
      <c r="AN234" s="23" t="s">
        <v>1603</v>
      </c>
      <c r="AO234" s="24"/>
      <c r="AP234" s="24"/>
      <c r="AQ234" s="23" t="s">
        <v>1348</v>
      </c>
      <c r="AR234" s="24"/>
      <c r="AS234" s="98" t="s">
        <v>1613</v>
      </c>
      <c r="AT234" s="23" t="s">
        <v>1603</v>
      </c>
      <c r="AU234" s="24"/>
      <c r="AV234" s="24"/>
      <c r="AW234" s="23" t="s">
        <v>1601</v>
      </c>
      <c r="AX234" s="23" t="s">
        <v>1606</v>
      </c>
    </row>
    <row r="235" spans="1:50" s="21" customFormat="1" ht="15" x14ac:dyDescent="0.25">
      <c r="A235" s="25">
        <v>43486.772270370369</v>
      </c>
      <c r="B235" s="26" t="s">
        <v>1315</v>
      </c>
      <c r="C235" s="26" t="s">
        <v>1621</v>
      </c>
      <c r="D235" s="26" t="s">
        <v>1597</v>
      </c>
      <c r="E235" s="26" t="s">
        <v>1598</v>
      </c>
      <c r="F235" s="27"/>
      <c r="G235" s="26" t="s">
        <v>1606</v>
      </c>
      <c r="H235" s="26" t="s">
        <v>1599</v>
      </c>
      <c r="I235" s="27"/>
      <c r="J235" s="27"/>
      <c r="K235" s="26" t="s">
        <v>1600</v>
      </c>
      <c r="L235" s="26">
        <v>1</v>
      </c>
      <c r="M235" s="26" t="s">
        <v>1670</v>
      </c>
      <c r="N235" s="26" t="s">
        <v>1349</v>
      </c>
      <c r="O235" s="26" t="s">
        <v>1603</v>
      </c>
      <c r="P235" s="26" t="s">
        <v>1350</v>
      </c>
      <c r="Q235" s="26" t="s">
        <v>1673</v>
      </c>
      <c r="R235" s="27"/>
      <c r="S235" s="26" t="s">
        <v>1606</v>
      </c>
      <c r="T235" s="26" t="s">
        <v>1606</v>
      </c>
      <c r="U235" s="26">
        <v>2</v>
      </c>
      <c r="V235" s="26" t="s">
        <v>1606</v>
      </c>
      <c r="W235" s="26" t="s">
        <v>1606</v>
      </c>
      <c r="X235" s="27"/>
      <c r="Y235" s="26" t="s">
        <v>1607</v>
      </c>
      <c r="Z235" s="26" t="s">
        <v>1607</v>
      </c>
      <c r="AA235" s="26" t="s">
        <v>1608</v>
      </c>
      <c r="AB235" s="26" t="s">
        <v>1606</v>
      </c>
      <c r="AC235" s="26" t="s">
        <v>2013</v>
      </c>
      <c r="AD235" s="26" t="s">
        <v>1351</v>
      </c>
      <c r="AE235" s="27"/>
      <c r="AF235" s="26" t="s">
        <v>1597</v>
      </c>
      <c r="AG235" s="26" t="s">
        <v>1603</v>
      </c>
      <c r="AH235" s="26" t="s">
        <v>1606</v>
      </c>
      <c r="AI235" s="26" t="s">
        <v>1606</v>
      </c>
      <c r="AJ235" s="26" t="s">
        <v>1606</v>
      </c>
      <c r="AK235" s="99" t="s">
        <v>1610</v>
      </c>
      <c r="AL235" s="27"/>
      <c r="AM235" s="26" t="s">
        <v>1603</v>
      </c>
      <c r="AN235" s="26" t="s">
        <v>1606</v>
      </c>
      <c r="AO235" s="26" t="s">
        <v>1352</v>
      </c>
      <c r="AP235" s="27"/>
      <c r="AQ235" s="26" t="s">
        <v>1353</v>
      </c>
      <c r="AR235" s="27"/>
      <c r="AS235" s="99" t="s">
        <v>1620</v>
      </c>
      <c r="AT235" s="26" t="s">
        <v>1606</v>
      </c>
      <c r="AU235" s="27"/>
      <c r="AV235" s="27"/>
      <c r="AW235" s="26" t="s">
        <v>1650</v>
      </c>
      <c r="AX235" s="26" t="s">
        <v>1606</v>
      </c>
    </row>
    <row r="236" spans="1:50" s="21" customFormat="1" ht="15" x14ac:dyDescent="0.25">
      <c r="A236" s="22">
        <v>43486.834642141199</v>
      </c>
      <c r="B236" s="23" t="s">
        <v>1315</v>
      </c>
      <c r="C236" s="23" t="s">
        <v>1621</v>
      </c>
      <c r="D236" s="23" t="s">
        <v>1597</v>
      </c>
      <c r="E236" s="23" t="s">
        <v>1603</v>
      </c>
      <c r="F236" s="24"/>
      <c r="G236" s="23" t="s">
        <v>1606</v>
      </c>
      <c r="H236" s="23" t="s">
        <v>1599</v>
      </c>
      <c r="I236" s="24"/>
      <c r="J236" s="23" t="s">
        <v>1354</v>
      </c>
      <c r="K236" s="23" t="s">
        <v>1623</v>
      </c>
      <c r="L236" s="23">
        <v>1</v>
      </c>
      <c r="M236" s="23" t="s">
        <v>1601</v>
      </c>
      <c r="N236" s="23" t="s">
        <v>1603</v>
      </c>
      <c r="O236" s="23" t="s">
        <v>1603</v>
      </c>
      <c r="P236" s="23" t="s">
        <v>1355</v>
      </c>
      <c r="Q236" s="23" t="s">
        <v>1605</v>
      </c>
      <c r="R236" s="24"/>
      <c r="S236" s="23" t="s">
        <v>1603</v>
      </c>
      <c r="T236" s="23" t="s">
        <v>1603</v>
      </c>
      <c r="U236" s="23">
        <v>5</v>
      </c>
      <c r="V236" s="23" t="s">
        <v>1603</v>
      </c>
      <c r="W236" s="23" t="s">
        <v>1606</v>
      </c>
      <c r="X236" s="23" t="s">
        <v>1356</v>
      </c>
      <c r="Y236" s="23" t="s">
        <v>1607</v>
      </c>
      <c r="Z236" s="23" t="s">
        <v>1607</v>
      </c>
      <c r="AA236" s="23" t="s">
        <v>1608</v>
      </c>
      <c r="AB236" s="23" t="s">
        <v>1606</v>
      </c>
      <c r="AC236" s="23" t="s">
        <v>1609</v>
      </c>
      <c r="AD236" s="24"/>
      <c r="AE236" s="23" t="s">
        <v>1357</v>
      </c>
      <c r="AF236" s="23" t="s">
        <v>1618</v>
      </c>
      <c r="AG236" s="23" t="s">
        <v>1598</v>
      </c>
      <c r="AH236" s="23" t="s">
        <v>1598</v>
      </c>
      <c r="AI236" s="23" t="s">
        <v>1598</v>
      </c>
      <c r="AJ236" s="23" t="s">
        <v>1598</v>
      </c>
      <c r="AK236" s="98" t="s">
        <v>1613</v>
      </c>
      <c r="AL236" s="24"/>
      <c r="AM236" s="23" t="s">
        <v>1603</v>
      </c>
      <c r="AN236" s="23" t="s">
        <v>1598</v>
      </c>
      <c r="AO236" s="23" t="s">
        <v>1358</v>
      </c>
      <c r="AP236" s="23" t="s">
        <v>1359</v>
      </c>
      <c r="AQ236" s="23" t="s">
        <v>1168</v>
      </c>
      <c r="AR236" s="23" t="s">
        <v>1360</v>
      </c>
      <c r="AS236" s="98" t="s">
        <v>1620</v>
      </c>
      <c r="AT236" s="23" t="s">
        <v>1603</v>
      </c>
      <c r="AU236" s="24"/>
      <c r="AV236" s="24"/>
      <c r="AW236" s="23" t="s">
        <v>1601</v>
      </c>
      <c r="AX236" s="23" t="s">
        <v>1606</v>
      </c>
    </row>
    <row r="237" spans="1:50" s="21" customFormat="1" ht="15" x14ac:dyDescent="0.25">
      <c r="A237" s="25">
        <v>43487.844227152775</v>
      </c>
      <c r="B237" s="26" t="s">
        <v>1315</v>
      </c>
      <c r="C237" s="26" t="s">
        <v>1621</v>
      </c>
      <c r="D237" s="26" t="s">
        <v>1597</v>
      </c>
      <c r="E237" s="26" t="s">
        <v>1606</v>
      </c>
      <c r="F237" s="26" t="s">
        <v>1361</v>
      </c>
      <c r="G237" s="26" t="s">
        <v>1606</v>
      </c>
      <c r="H237" s="26" t="s">
        <v>1599</v>
      </c>
      <c r="I237" s="27"/>
      <c r="J237" s="26" t="s">
        <v>1362</v>
      </c>
      <c r="K237" s="26" t="s">
        <v>1600</v>
      </c>
      <c r="L237" s="26">
        <v>1</v>
      </c>
      <c r="M237" s="26" t="s">
        <v>1670</v>
      </c>
      <c r="N237" s="26" t="s">
        <v>1363</v>
      </c>
      <c r="O237" s="26" t="s">
        <v>1603</v>
      </c>
      <c r="P237" s="26" t="s">
        <v>1364</v>
      </c>
      <c r="Q237" s="26" t="s">
        <v>1673</v>
      </c>
      <c r="R237" s="27"/>
      <c r="S237" s="26" t="s">
        <v>1606</v>
      </c>
      <c r="T237" s="26" t="s">
        <v>1606</v>
      </c>
      <c r="U237" s="26">
        <v>2</v>
      </c>
      <c r="V237" s="26" t="s">
        <v>1606</v>
      </c>
      <c r="W237" s="26" t="s">
        <v>1606</v>
      </c>
      <c r="X237" s="27"/>
      <c r="Y237" s="26" t="s">
        <v>1607</v>
      </c>
      <c r="Z237" s="26" t="s">
        <v>1607</v>
      </c>
      <c r="AA237" s="26" t="s">
        <v>1608</v>
      </c>
      <c r="AB237" s="26" t="s">
        <v>1606</v>
      </c>
      <c r="AC237" s="26" t="s">
        <v>1609</v>
      </c>
      <c r="AD237" s="27"/>
      <c r="AE237" s="27"/>
      <c r="AF237" s="26" t="s">
        <v>1597</v>
      </c>
      <c r="AG237" s="26" t="s">
        <v>1603</v>
      </c>
      <c r="AH237" s="26" t="s">
        <v>1606</v>
      </c>
      <c r="AI237" s="26" t="s">
        <v>1606</v>
      </c>
      <c r="AJ237" s="26" t="s">
        <v>1606</v>
      </c>
      <c r="AK237" s="99" t="s">
        <v>1610</v>
      </c>
      <c r="AL237" s="27"/>
      <c r="AM237" s="26" t="s">
        <v>1606</v>
      </c>
      <c r="AN237" s="26" t="s">
        <v>1606</v>
      </c>
      <c r="AO237" s="27"/>
      <c r="AP237" s="27"/>
      <c r="AQ237" s="26" t="s">
        <v>1365</v>
      </c>
      <c r="AR237" s="27"/>
      <c r="AS237" s="99" t="s">
        <v>1613</v>
      </c>
      <c r="AT237" s="26" t="s">
        <v>1603</v>
      </c>
      <c r="AU237" s="27"/>
      <c r="AV237" s="27"/>
      <c r="AW237" s="26" t="s">
        <v>1650</v>
      </c>
      <c r="AX237" s="26" t="s">
        <v>1606</v>
      </c>
    </row>
    <row r="238" spans="1:50" s="21" customFormat="1" ht="15" x14ac:dyDescent="0.25">
      <c r="A238" s="22">
        <v>43487.852488842589</v>
      </c>
      <c r="B238" s="23" t="s">
        <v>1315</v>
      </c>
      <c r="C238" s="23" t="s">
        <v>1621</v>
      </c>
      <c r="D238" s="23" t="s">
        <v>1597</v>
      </c>
      <c r="E238" s="23" t="s">
        <v>1606</v>
      </c>
      <c r="F238" s="23" t="s">
        <v>1366</v>
      </c>
      <c r="G238" s="23" t="s">
        <v>1598</v>
      </c>
      <c r="H238" s="23" t="s">
        <v>1599</v>
      </c>
      <c r="I238" s="24"/>
      <c r="J238" s="24"/>
      <c r="K238" s="23" t="s">
        <v>1600</v>
      </c>
      <c r="L238" s="23">
        <v>2</v>
      </c>
      <c r="M238" s="23" t="s">
        <v>1670</v>
      </c>
      <c r="N238" s="23" t="s">
        <v>1367</v>
      </c>
      <c r="O238" s="23" t="s">
        <v>1603</v>
      </c>
      <c r="P238" s="23" t="s">
        <v>1368</v>
      </c>
      <c r="Q238" s="23" t="s">
        <v>1810</v>
      </c>
      <c r="R238" s="24"/>
      <c r="S238" s="23" t="s">
        <v>1606</v>
      </c>
      <c r="T238" s="23" t="s">
        <v>1606</v>
      </c>
      <c r="U238" s="23">
        <v>2</v>
      </c>
      <c r="V238" s="23" t="s">
        <v>1606</v>
      </c>
      <c r="W238" s="23" t="s">
        <v>1606</v>
      </c>
      <c r="X238" s="24"/>
      <c r="Y238" s="23" t="s">
        <v>1607</v>
      </c>
      <c r="Z238" s="23" t="s">
        <v>1607</v>
      </c>
      <c r="AA238" s="23" t="s">
        <v>1608</v>
      </c>
      <c r="AB238" s="23" t="s">
        <v>1603</v>
      </c>
      <c r="AC238" s="23" t="s">
        <v>1609</v>
      </c>
      <c r="AD238" s="24"/>
      <c r="AE238" s="24"/>
      <c r="AF238" s="23" t="s">
        <v>1618</v>
      </c>
      <c r="AG238" s="23" t="s">
        <v>1603</v>
      </c>
      <c r="AH238" s="23" t="s">
        <v>1598</v>
      </c>
      <c r="AI238" s="23" t="s">
        <v>1598</v>
      </c>
      <c r="AJ238" s="23" t="s">
        <v>1603</v>
      </c>
      <c r="AK238" s="98" t="s">
        <v>1610</v>
      </c>
      <c r="AL238" s="23" t="s">
        <v>1369</v>
      </c>
      <c r="AM238" s="23" t="s">
        <v>1606</v>
      </c>
      <c r="AN238" s="23" t="s">
        <v>1598</v>
      </c>
      <c r="AO238" s="24"/>
      <c r="AP238" s="24"/>
      <c r="AQ238" s="23" t="s">
        <v>1370</v>
      </c>
      <c r="AR238" s="24"/>
      <c r="AS238" s="98" t="s">
        <v>1620</v>
      </c>
      <c r="AT238" s="23" t="s">
        <v>1603</v>
      </c>
      <c r="AU238" s="24"/>
      <c r="AV238" s="24"/>
      <c r="AW238" s="23" t="s">
        <v>1601</v>
      </c>
      <c r="AX238" s="23" t="s">
        <v>1603</v>
      </c>
    </row>
    <row r="239" spans="1:50" s="21" customFormat="1" ht="15" x14ac:dyDescent="0.25">
      <c r="A239" s="25">
        <v>43487.89926298611</v>
      </c>
      <c r="B239" s="26" t="s">
        <v>1315</v>
      </c>
      <c r="C239" s="26" t="s">
        <v>1621</v>
      </c>
      <c r="D239" s="26" t="s">
        <v>1597</v>
      </c>
      <c r="E239" s="26" t="s">
        <v>1598</v>
      </c>
      <c r="F239" s="27"/>
      <c r="G239" s="26" t="s">
        <v>1606</v>
      </c>
      <c r="H239" s="26" t="s">
        <v>1599</v>
      </c>
      <c r="I239" s="27"/>
      <c r="J239" s="26" t="s">
        <v>1371</v>
      </c>
      <c r="K239" s="26" t="s">
        <v>1600</v>
      </c>
      <c r="L239" s="26">
        <v>1</v>
      </c>
      <c r="M239" s="26" t="s">
        <v>1670</v>
      </c>
      <c r="N239" s="26" t="s">
        <v>1372</v>
      </c>
      <c r="O239" s="26" t="s">
        <v>1603</v>
      </c>
      <c r="P239" s="26" t="s">
        <v>1373</v>
      </c>
      <c r="Q239" s="26" t="s">
        <v>1605</v>
      </c>
      <c r="R239" s="27"/>
      <c r="S239" s="26" t="s">
        <v>1606</v>
      </c>
      <c r="T239" s="26" t="s">
        <v>1606</v>
      </c>
      <c r="U239" s="26">
        <v>1</v>
      </c>
      <c r="V239" s="26" t="s">
        <v>1606</v>
      </c>
      <c r="W239" s="26" t="s">
        <v>1606</v>
      </c>
      <c r="X239" s="27"/>
      <c r="Y239" s="26" t="s">
        <v>1607</v>
      </c>
      <c r="Z239" s="26" t="s">
        <v>1607</v>
      </c>
      <c r="AA239" s="26" t="s">
        <v>1608</v>
      </c>
      <c r="AB239" s="26" t="s">
        <v>1606</v>
      </c>
      <c r="AC239" s="26" t="s">
        <v>1609</v>
      </c>
      <c r="AD239" s="27"/>
      <c r="AE239" s="27"/>
      <c r="AF239" s="26" t="s">
        <v>1597</v>
      </c>
      <c r="AG239" s="26" t="s">
        <v>1598</v>
      </c>
      <c r="AH239" s="26" t="s">
        <v>1606</v>
      </c>
      <c r="AI239" s="26" t="s">
        <v>1606</v>
      </c>
      <c r="AJ239" s="26" t="s">
        <v>1606</v>
      </c>
      <c r="AK239" s="99" t="s">
        <v>1610</v>
      </c>
      <c r="AL239" s="27"/>
      <c r="AM239" s="26" t="s">
        <v>1606</v>
      </c>
      <c r="AN239" s="26" t="s">
        <v>1606</v>
      </c>
      <c r="AO239" s="27"/>
      <c r="AP239" s="27"/>
      <c r="AQ239" s="26" t="s">
        <v>1374</v>
      </c>
      <c r="AR239" s="27"/>
      <c r="AS239" s="99" t="s">
        <v>1613</v>
      </c>
      <c r="AT239" s="26" t="s">
        <v>1606</v>
      </c>
      <c r="AU239" s="26" t="s">
        <v>1375</v>
      </c>
      <c r="AV239" s="26" t="s">
        <v>1376</v>
      </c>
      <c r="AW239" s="26" t="s">
        <v>1650</v>
      </c>
      <c r="AX239" s="26" t="s">
        <v>1606</v>
      </c>
    </row>
    <row r="240" spans="1:50" s="21" customFormat="1" ht="15" x14ac:dyDescent="0.25">
      <c r="A240" s="22">
        <v>43487.943675324073</v>
      </c>
      <c r="B240" s="23" t="s">
        <v>1315</v>
      </c>
      <c r="C240" s="23" t="s">
        <v>1621</v>
      </c>
      <c r="D240" s="23" t="s">
        <v>1597</v>
      </c>
      <c r="E240" s="23" t="s">
        <v>1603</v>
      </c>
      <c r="F240" s="24"/>
      <c r="G240" s="23" t="s">
        <v>1603</v>
      </c>
      <c r="H240" s="23" t="s">
        <v>1599</v>
      </c>
      <c r="I240" s="24"/>
      <c r="J240" s="23" t="s">
        <v>1377</v>
      </c>
      <c r="K240" s="23" t="s">
        <v>1640</v>
      </c>
      <c r="L240" s="23">
        <v>1</v>
      </c>
      <c r="M240" s="23" t="s">
        <v>1670</v>
      </c>
      <c r="N240" s="23" t="s">
        <v>1378</v>
      </c>
      <c r="O240" s="23" t="s">
        <v>1603</v>
      </c>
      <c r="P240" s="23" t="s">
        <v>1379</v>
      </c>
      <c r="Q240" s="23" t="s">
        <v>1605</v>
      </c>
      <c r="R240" s="24"/>
      <c r="S240" s="23" t="s">
        <v>1603</v>
      </c>
      <c r="T240" s="23" t="s">
        <v>1603</v>
      </c>
      <c r="U240" s="23">
        <v>5</v>
      </c>
      <c r="V240" s="23" t="s">
        <v>1603</v>
      </c>
      <c r="W240" s="23" t="s">
        <v>1606</v>
      </c>
      <c r="X240" s="24"/>
      <c r="Y240" s="23" t="s">
        <v>1607</v>
      </c>
      <c r="Z240" s="23" t="s">
        <v>1616</v>
      </c>
      <c r="AA240" s="23" t="s">
        <v>1643</v>
      </c>
      <c r="AB240" s="23" t="s">
        <v>1603</v>
      </c>
      <c r="AC240" s="23" t="s">
        <v>1609</v>
      </c>
      <c r="AD240" s="24"/>
      <c r="AE240" s="23" t="s">
        <v>1380</v>
      </c>
      <c r="AF240" s="23" t="s">
        <v>1597</v>
      </c>
      <c r="AG240" s="23" t="s">
        <v>1603</v>
      </c>
      <c r="AH240" s="23" t="s">
        <v>1598</v>
      </c>
      <c r="AI240" s="23" t="s">
        <v>1598</v>
      </c>
      <c r="AJ240" s="23" t="s">
        <v>1606</v>
      </c>
      <c r="AK240" s="98" t="s">
        <v>1613</v>
      </c>
      <c r="AL240" s="24"/>
      <c r="AM240" s="23" t="s">
        <v>1603</v>
      </c>
      <c r="AN240" s="23" t="s">
        <v>1598</v>
      </c>
      <c r="AO240" s="23" t="s">
        <v>1381</v>
      </c>
      <c r="AP240" s="23" t="s">
        <v>1382</v>
      </c>
      <c r="AQ240" s="23" t="s">
        <v>1383</v>
      </c>
      <c r="AR240" s="23" t="s">
        <v>1384</v>
      </c>
      <c r="AS240" s="98" t="s">
        <v>1620</v>
      </c>
      <c r="AT240" s="23" t="s">
        <v>1606</v>
      </c>
      <c r="AU240" s="24"/>
      <c r="AV240" s="24"/>
      <c r="AW240" s="23" t="s">
        <v>1650</v>
      </c>
      <c r="AX240" s="23" t="s">
        <v>1606</v>
      </c>
    </row>
    <row r="241" spans="1:50" s="21" customFormat="1" ht="15" x14ac:dyDescent="0.25">
      <c r="A241" s="25">
        <v>43488.4765649537</v>
      </c>
      <c r="B241" s="26" t="s">
        <v>1315</v>
      </c>
      <c r="C241" s="26" t="s">
        <v>1621</v>
      </c>
      <c r="D241" s="26" t="s">
        <v>1597</v>
      </c>
      <c r="E241" s="26" t="s">
        <v>1606</v>
      </c>
      <c r="F241" s="26" t="s">
        <v>1385</v>
      </c>
      <c r="G241" s="26" t="s">
        <v>1606</v>
      </c>
      <c r="H241" s="26" t="s">
        <v>1599</v>
      </c>
      <c r="I241" s="27"/>
      <c r="J241" s="26" t="s">
        <v>1882</v>
      </c>
      <c r="K241" s="26" t="s">
        <v>1600</v>
      </c>
      <c r="L241" s="26">
        <v>1</v>
      </c>
      <c r="M241" s="26" t="s">
        <v>1601</v>
      </c>
      <c r="N241" s="26" t="s">
        <v>1386</v>
      </c>
      <c r="O241" s="26" t="s">
        <v>1603</v>
      </c>
      <c r="P241" s="26" t="s">
        <v>1387</v>
      </c>
      <c r="Q241" s="26" t="s">
        <v>1605</v>
      </c>
      <c r="R241" s="27"/>
      <c r="S241" s="26" t="s">
        <v>1606</v>
      </c>
      <c r="T241" s="26" t="s">
        <v>1606</v>
      </c>
      <c r="U241" s="26">
        <v>1</v>
      </c>
      <c r="V241" s="26" t="s">
        <v>1603</v>
      </c>
      <c r="W241" s="26" t="s">
        <v>1606</v>
      </c>
      <c r="X241" s="26" t="s">
        <v>1850</v>
      </c>
      <c r="Y241" s="26" t="s">
        <v>1607</v>
      </c>
      <c r="Z241" s="26" t="s">
        <v>1607</v>
      </c>
      <c r="AA241" s="26" t="s">
        <v>1608</v>
      </c>
      <c r="AB241" s="26" t="s">
        <v>1606</v>
      </c>
      <c r="AC241" s="26" t="s">
        <v>1609</v>
      </c>
      <c r="AD241" s="26" t="s">
        <v>1685</v>
      </c>
      <c r="AE241" s="26" t="s">
        <v>1685</v>
      </c>
      <c r="AF241" s="26" t="s">
        <v>1597</v>
      </c>
      <c r="AG241" s="26" t="s">
        <v>1603</v>
      </c>
      <c r="AH241" s="26" t="s">
        <v>1606</v>
      </c>
      <c r="AI241" s="26" t="s">
        <v>1606</v>
      </c>
      <c r="AJ241" s="26" t="s">
        <v>1606</v>
      </c>
      <c r="AK241" s="99" t="s">
        <v>1610</v>
      </c>
      <c r="AL241" s="26" t="s">
        <v>1685</v>
      </c>
      <c r="AM241" s="26" t="s">
        <v>1606</v>
      </c>
      <c r="AN241" s="26" t="s">
        <v>1606</v>
      </c>
      <c r="AO241" s="26" t="s">
        <v>1685</v>
      </c>
      <c r="AP241" s="26" t="s">
        <v>1685</v>
      </c>
      <c r="AQ241" s="26" t="s">
        <v>1685</v>
      </c>
      <c r="AR241" s="26" t="s">
        <v>1685</v>
      </c>
      <c r="AS241" s="99" t="s">
        <v>1613</v>
      </c>
      <c r="AT241" s="26" t="s">
        <v>1606</v>
      </c>
      <c r="AU241" s="26" t="s">
        <v>1685</v>
      </c>
      <c r="AV241" s="26" t="s">
        <v>1685</v>
      </c>
      <c r="AW241" s="26" t="s">
        <v>1650</v>
      </c>
      <c r="AX241" s="26" t="s">
        <v>1606</v>
      </c>
    </row>
    <row r="242" spans="1:50" s="21" customFormat="1" ht="15" x14ac:dyDescent="0.25">
      <c r="A242" s="22">
        <v>43489.853582777781</v>
      </c>
      <c r="B242" s="23" t="s">
        <v>1315</v>
      </c>
      <c r="C242" s="23" t="s">
        <v>1621</v>
      </c>
      <c r="D242" s="23" t="s">
        <v>1597</v>
      </c>
      <c r="E242" s="23" t="s">
        <v>1598</v>
      </c>
      <c r="F242" s="24"/>
      <c r="G242" s="23" t="s">
        <v>1606</v>
      </c>
      <c r="H242" s="23" t="s">
        <v>1599</v>
      </c>
      <c r="I242" s="24"/>
      <c r="J242" s="23" t="s">
        <v>1388</v>
      </c>
      <c r="K242" s="23" t="s">
        <v>1600</v>
      </c>
      <c r="L242" s="23">
        <v>1</v>
      </c>
      <c r="M242" s="23" t="s">
        <v>1670</v>
      </c>
      <c r="N242" s="23" t="s">
        <v>1679</v>
      </c>
      <c r="O242" s="23" t="s">
        <v>1603</v>
      </c>
      <c r="P242" s="23" t="s">
        <v>1615</v>
      </c>
      <c r="Q242" s="23" t="s">
        <v>1605</v>
      </c>
      <c r="R242" s="24"/>
      <c r="S242" s="23" t="s">
        <v>1606</v>
      </c>
      <c r="T242" s="23" t="s">
        <v>1606</v>
      </c>
      <c r="U242" s="23">
        <v>1</v>
      </c>
      <c r="V242" s="23" t="s">
        <v>1606</v>
      </c>
      <c r="W242" s="23" t="s">
        <v>1606</v>
      </c>
      <c r="X242" s="24"/>
      <c r="Y242" s="23" t="s">
        <v>1607</v>
      </c>
      <c r="Z242" s="23" t="s">
        <v>1607</v>
      </c>
      <c r="AA242" s="23" t="s">
        <v>1608</v>
      </c>
      <c r="AB242" s="23" t="s">
        <v>1606</v>
      </c>
      <c r="AC242" s="23" t="s">
        <v>1718</v>
      </c>
      <c r="AD242" s="23" t="s">
        <v>1389</v>
      </c>
      <c r="AE242" s="24"/>
      <c r="AF242" s="23" t="s">
        <v>1597</v>
      </c>
      <c r="AG242" s="23" t="s">
        <v>1603</v>
      </c>
      <c r="AH242" s="23" t="s">
        <v>1598</v>
      </c>
      <c r="AI242" s="23" t="s">
        <v>1606</v>
      </c>
      <c r="AJ242" s="23" t="s">
        <v>1598</v>
      </c>
      <c r="AK242" s="98" t="s">
        <v>1613</v>
      </c>
      <c r="AL242" s="24"/>
      <c r="AM242" s="23" t="s">
        <v>1606</v>
      </c>
      <c r="AN242" s="23" t="s">
        <v>1606</v>
      </c>
      <c r="AO242" s="23" t="s">
        <v>1390</v>
      </c>
      <c r="AP242" s="24"/>
      <c r="AQ242" s="23" t="s">
        <v>1391</v>
      </c>
      <c r="AR242" s="24"/>
      <c r="AS242" s="98" t="s">
        <v>1610</v>
      </c>
      <c r="AT242" s="23" t="s">
        <v>1603</v>
      </c>
      <c r="AU242" s="24"/>
      <c r="AV242" s="24"/>
      <c r="AW242" s="23" t="s">
        <v>1601</v>
      </c>
      <c r="AX242" s="23" t="s">
        <v>1606</v>
      </c>
    </row>
    <row r="243" spans="1:50" s="21" customFormat="1" ht="15" x14ac:dyDescent="0.25">
      <c r="A243" s="25">
        <v>43489.901962152777</v>
      </c>
      <c r="B243" s="26" t="s">
        <v>1315</v>
      </c>
      <c r="C243" s="26" t="s">
        <v>1621</v>
      </c>
      <c r="D243" s="26" t="s">
        <v>1618</v>
      </c>
      <c r="E243" s="26" t="s">
        <v>1598</v>
      </c>
      <c r="F243" s="27"/>
      <c r="G243" s="26" t="s">
        <v>1606</v>
      </c>
      <c r="H243" s="26" t="s">
        <v>1599</v>
      </c>
      <c r="I243" s="27"/>
      <c r="J243" s="27"/>
      <c r="K243" s="26" t="s">
        <v>1600</v>
      </c>
      <c r="L243" s="26">
        <v>1</v>
      </c>
      <c r="M243" s="26" t="s">
        <v>1601</v>
      </c>
      <c r="N243" s="26" t="s">
        <v>1392</v>
      </c>
      <c r="O243" s="26" t="s">
        <v>1603</v>
      </c>
      <c r="P243" s="26" t="s">
        <v>1615</v>
      </c>
      <c r="Q243" s="26" t="s">
        <v>1605</v>
      </c>
      <c r="R243" s="27"/>
      <c r="S243" s="26" t="s">
        <v>1606</v>
      </c>
      <c r="T243" s="26" t="s">
        <v>1603</v>
      </c>
      <c r="U243" s="26">
        <v>3</v>
      </c>
      <c r="V243" s="26" t="s">
        <v>1603</v>
      </c>
      <c r="W243" s="26" t="s">
        <v>1606</v>
      </c>
      <c r="X243" s="27"/>
      <c r="Y243" s="26" t="s">
        <v>1616</v>
      </c>
      <c r="Z243" s="26" t="s">
        <v>1616</v>
      </c>
      <c r="AA243" s="26" t="s">
        <v>1608</v>
      </c>
      <c r="AB243" s="26" t="s">
        <v>1606</v>
      </c>
      <c r="AC243" s="26" t="s">
        <v>1609</v>
      </c>
      <c r="AD243" s="27"/>
      <c r="AE243" s="27"/>
      <c r="AF243" s="26" t="s">
        <v>1618</v>
      </c>
      <c r="AG243" s="26" t="s">
        <v>1603</v>
      </c>
      <c r="AH243" s="26" t="s">
        <v>1598</v>
      </c>
      <c r="AI243" s="26" t="s">
        <v>1598</v>
      </c>
      <c r="AJ243" s="26" t="s">
        <v>1606</v>
      </c>
      <c r="AK243" s="99" t="s">
        <v>1613</v>
      </c>
      <c r="AL243" s="27"/>
      <c r="AM243" s="26" t="s">
        <v>1603</v>
      </c>
      <c r="AN243" s="26" t="s">
        <v>1598</v>
      </c>
      <c r="AO243" s="27"/>
      <c r="AP243" s="27"/>
      <c r="AQ243" s="26" t="s">
        <v>1393</v>
      </c>
      <c r="AR243" s="27"/>
      <c r="AS243" s="99" t="s">
        <v>1620</v>
      </c>
      <c r="AT243" s="26" t="s">
        <v>1603</v>
      </c>
      <c r="AU243" s="27"/>
      <c r="AV243" s="27"/>
      <c r="AW243" s="26" t="s">
        <v>1650</v>
      </c>
      <c r="AX243" s="26" t="s">
        <v>1606</v>
      </c>
    </row>
    <row r="244" spans="1:50" s="21" customFormat="1" ht="15" x14ac:dyDescent="0.25">
      <c r="A244" s="22">
        <v>43489.926929293986</v>
      </c>
      <c r="B244" s="23" t="s">
        <v>1315</v>
      </c>
      <c r="C244" s="23" t="s">
        <v>1621</v>
      </c>
      <c r="D244" s="23" t="s">
        <v>1597</v>
      </c>
      <c r="E244" s="23" t="s">
        <v>1603</v>
      </c>
      <c r="F244" s="24"/>
      <c r="G244" s="23" t="s">
        <v>1598</v>
      </c>
      <c r="H244" s="23" t="s">
        <v>1599</v>
      </c>
      <c r="I244" s="24"/>
      <c r="J244" s="23" t="s">
        <v>1394</v>
      </c>
      <c r="K244" s="23" t="s">
        <v>1600</v>
      </c>
      <c r="L244" s="23">
        <v>1</v>
      </c>
      <c r="M244" s="23" t="s">
        <v>1601</v>
      </c>
      <c r="N244" s="23" t="s">
        <v>1395</v>
      </c>
      <c r="O244" s="23" t="s">
        <v>1603</v>
      </c>
      <c r="P244" s="23" t="s">
        <v>1396</v>
      </c>
      <c r="Q244" s="23" t="s">
        <v>1605</v>
      </c>
      <c r="R244" s="24"/>
      <c r="S244" s="23" t="s">
        <v>1606</v>
      </c>
      <c r="T244" s="23" t="s">
        <v>1606</v>
      </c>
      <c r="U244" s="23">
        <v>3</v>
      </c>
      <c r="V244" s="23" t="s">
        <v>1606</v>
      </c>
      <c r="W244" s="23" t="s">
        <v>1606</v>
      </c>
      <c r="X244" s="24"/>
      <c r="Y244" s="23" t="s">
        <v>1607</v>
      </c>
      <c r="Z244" s="23" t="s">
        <v>1607</v>
      </c>
      <c r="AA244" s="23" t="s">
        <v>1608</v>
      </c>
      <c r="AB244" s="23" t="s">
        <v>1606</v>
      </c>
      <c r="AC244" s="23" t="s">
        <v>1617</v>
      </c>
      <c r="AD244" s="24"/>
      <c r="AE244" s="24"/>
      <c r="AF244" s="23" t="s">
        <v>1597</v>
      </c>
      <c r="AG244" s="23" t="s">
        <v>1603</v>
      </c>
      <c r="AH244" s="23" t="s">
        <v>1606</v>
      </c>
      <c r="AI244" s="23" t="s">
        <v>1606</v>
      </c>
      <c r="AJ244" s="23" t="s">
        <v>1606</v>
      </c>
      <c r="AK244" s="98" t="s">
        <v>1610</v>
      </c>
      <c r="AL244" s="24"/>
      <c r="AM244" s="23" t="s">
        <v>1606</v>
      </c>
      <c r="AN244" s="23" t="s">
        <v>1606</v>
      </c>
      <c r="AO244" s="24"/>
      <c r="AP244" s="24"/>
      <c r="AQ244" s="23" t="s">
        <v>1397</v>
      </c>
      <c r="AR244" s="24"/>
      <c r="AS244" s="98" t="s">
        <v>1613</v>
      </c>
      <c r="AT244" s="23" t="s">
        <v>1606</v>
      </c>
      <c r="AU244" s="24"/>
      <c r="AV244" s="24"/>
      <c r="AW244" s="23" t="s">
        <v>1601</v>
      </c>
      <c r="AX244" s="23" t="s">
        <v>1606</v>
      </c>
    </row>
    <row r="245" spans="1:50" s="21" customFormat="1" ht="15" x14ac:dyDescent="0.25">
      <c r="A245" s="25">
        <v>43490.695128877313</v>
      </c>
      <c r="B245" s="26" t="s">
        <v>1315</v>
      </c>
      <c r="C245" s="26" t="s">
        <v>1621</v>
      </c>
      <c r="D245" s="26" t="s">
        <v>1597</v>
      </c>
      <c r="E245" s="26" t="s">
        <v>1606</v>
      </c>
      <c r="F245" s="26" t="s">
        <v>1398</v>
      </c>
      <c r="G245" s="26" t="s">
        <v>1606</v>
      </c>
      <c r="H245" s="26" t="s">
        <v>1599</v>
      </c>
      <c r="I245" s="27"/>
      <c r="J245" s="26" t="s">
        <v>2137</v>
      </c>
      <c r="K245" s="26" t="s">
        <v>1600</v>
      </c>
      <c r="L245" s="26">
        <v>1</v>
      </c>
      <c r="M245" s="26" t="s">
        <v>1670</v>
      </c>
      <c r="N245" s="26" t="s">
        <v>1399</v>
      </c>
      <c r="O245" s="26" t="s">
        <v>1603</v>
      </c>
      <c r="P245" s="26" t="s">
        <v>1603</v>
      </c>
      <c r="Q245" s="26" t="s">
        <v>1673</v>
      </c>
      <c r="R245" s="27"/>
      <c r="S245" s="26" t="s">
        <v>1606</v>
      </c>
      <c r="T245" s="26" t="s">
        <v>1606</v>
      </c>
      <c r="U245" s="26">
        <v>1</v>
      </c>
      <c r="V245" s="26" t="s">
        <v>1606</v>
      </c>
      <c r="W245" s="26" t="s">
        <v>1606</v>
      </c>
      <c r="X245" s="27"/>
      <c r="Y245" s="26" t="s">
        <v>1607</v>
      </c>
      <c r="Z245" s="26" t="s">
        <v>1616</v>
      </c>
      <c r="AA245" s="26" t="s">
        <v>1608</v>
      </c>
      <c r="AB245" s="26" t="s">
        <v>1606</v>
      </c>
      <c r="AC245" s="26" t="s">
        <v>1617</v>
      </c>
      <c r="AD245" s="27"/>
      <c r="AE245" s="27"/>
      <c r="AF245" s="26" t="s">
        <v>1597</v>
      </c>
      <c r="AG245" s="26" t="s">
        <v>1603</v>
      </c>
      <c r="AH245" s="26" t="s">
        <v>1598</v>
      </c>
      <c r="AI245" s="26" t="s">
        <v>1606</v>
      </c>
      <c r="AJ245" s="26" t="s">
        <v>1606</v>
      </c>
      <c r="AK245" s="99" t="s">
        <v>1610</v>
      </c>
      <c r="AL245" s="27"/>
      <c r="AM245" s="26" t="s">
        <v>1606</v>
      </c>
      <c r="AN245" s="26" t="s">
        <v>1606</v>
      </c>
      <c r="AO245" s="26" t="s">
        <v>1400</v>
      </c>
      <c r="AP245" s="27"/>
      <c r="AQ245" s="26" t="s">
        <v>1401</v>
      </c>
      <c r="AR245" s="27"/>
      <c r="AS245" s="99" t="s">
        <v>1613</v>
      </c>
      <c r="AT245" s="26" t="s">
        <v>1606</v>
      </c>
      <c r="AU245" s="27"/>
      <c r="AV245" s="27"/>
      <c r="AW245" s="26" t="s">
        <v>1601</v>
      </c>
      <c r="AX245" s="26" t="s">
        <v>1606</v>
      </c>
    </row>
    <row r="246" spans="1:50" s="21" customFormat="1" ht="15" x14ac:dyDescent="0.25">
      <c r="A246" s="22">
        <v>43492.71317505787</v>
      </c>
      <c r="B246" s="23" t="s">
        <v>1315</v>
      </c>
      <c r="C246" s="23" t="s">
        <v>1621</v>
      </c>
      <c r="D246" s="23" t="s">
        <v>1597</v>
      </c>
      <c r="E246" s="23" t="s">
        <v>1603</v>
      </c>
      <c r="F246" s="24"/>
      <c r="G246" s="23" t="s">
        <v>1598</v>
      </c>
      <c r="H246" s="23" t="s">
        <v>1599</v>
      </c>
      <c r="I246" s="24"/>
      <c r="J246" s="23" t="s">
        <v>1402</v>
      </c>
      <c r="K246" s="23" t="s">
        <v>1600</v>
      </c>
      <c r="L246" s="23">
        <v>1</v>
      </c>
      <c r="M246" s="23" t="s">
        <v>1670</v>
      </c>
      <c r="N246" s="23" t="s">
        <v>1644</v>
      </c>
      <c r="O246" s="23" t="s">
        <v>1603</v>
      </c>
      <c r="P246" s="23" t="s">
        <v>1403</v>
      </c>
      <c r="Q246" s="23" t="s">
        <v>1605</v>
      </c>
      <c r="R246" s="24"/>
      <c r="S246" s="23" t="s">
        <v>1606</v>
      </c>
      <c r="T246" s="23" t="s">
        <v>1606</v>
      </c>
      <c r="U246" s="23">
        <v>1</v>
      </c>
      <c r="V246" s="23" t="s">
        <v>1606</v>
      </c>
      <c r="W246" s="23" t="s">
        <v>1606</v>
      </c>
      <c r="X246" s="24"/>
      <c r="Y246" s="23" t="s">
        <v>1607</v>
      </c>
      <c r="Z246" s="23" t="s">
        <v>1607</v>
      </c>
      <c r="AA246" s="23" t="s">
        <v>1608</v>
      </c>
      <c r="AB246" s="23" t="s">
        <v>1598</v>
      </c>
      <c r="AC246" s="23" t="s">
        <v>1609</v>
      </c>
      <c r="AD246" s="23" t="s">
        <v>1404</v>
      </c>
      <c r="AE246" s="24"/>
      <c r="AF246" s="23" t="s">
        <v>1597</v>
      </c>
      <c r="AG246" s="23" t="s">
        <v>1603</v>
      </c>
      <c r="AH246" s="23" t="s">
        <v>1606</v>
      </c>
      <c r="AI246" s="23" t="s">
        <v>1606</v>
      </c>
      <c r="AJ246" s="23" t="s">
        <v>1606</v>
      </c>
      <c r="AK246" s="98" t="s">
        <v>1610</v>
      </c>
      <c r="AL246" s="24"/>
      <c r="AM246" s="23" t="s">
        <v>1606</v>
      </c>
      <c r="AN246" s="23" t="s">
        <v>1606</v>
      </c>
      <c r="AO246" s="23" t="s">
        <v>1405</v>
      </c>
      <c r="AP246" s="24"/>
      <c r="AQ246" s="23" t="s">
        <v>1406</v>
      </c>
      <c r="AR246" s="24"/>
      <c r="AS246" s="98" t="s">
        <v>1613</v>
      </c>
      <c r="AT246" s="23" t="s">
        <v>1606</v>
      </c>
      <c r="AU246" s="24"/>
      <c r="AV246" s="24"/>
      <c r="AW246" s="23" t="s">
        <v>1650</v>
      </c>
      <c r="AX246" s="23" t="s">
        <v>1606</v>
      </c>
    </row>
    <row r="247" spans="1:50" s="21" customFormat="1" ht="15" x14ac:dyDescent="0.25">
      <c r="A247" s="25">
        <v>43493.346930798609</v>
      </c>
      <c r="B247" s="26" t="s">
        <v>1315</v>
      </c>
      <c r="C247" s="26" t="s">
        <v>1621</v>
      </c>
      <c r="D247" s="26" t="s">
        <v>1597</v>
      </c>
      <c r="E247" s="26" t="s">
        <v>1606</v>
      </c>
      <c r="F247" s="26" t="s">
        <v>1407</v>
      </c>
      <c r="G247" s="26" t="s">
        <v>1606</v>
      </c>
      <c r="H247" s="26" t="s">
        <v>1599</v>
      </c>
      <c r="I247" s="27"/>
      <c r="J247" s="27"/>
      <c r="K247" s="26" t="s">
        <v>1600</v>
      </c>
      <c r="L247" s="26">
        <v>1</v>
      </c>
      <c r="M247" s="26" t="s">
        <v>1670</v>
      </c>
      <c r="N247" s="26" t="s">
        <v>1633</v>
      </c>
      <c r="O247" s="26" t="s">
        <v>1603</v>
      </c>
      <c r="P247" s="26" t="s">
        <v>1408</v>
      </c>
      <c r="Q247" s="26" t="s">
        <v>1605</v>
      </c>
      <c r="R247" s="27"/>
      <c r="S247" s="26" t="s">
        <v>1606</v>
      </c>
      <c r="T247" s="26" t="s">
        <v>1606</v>
      </c>
      <c r="U247" s="26">
        <v>1</v>
      </c>
      <c r="V247" s="26" t="s">
        <v>1606</v>
      </c>
      <c r="W247" s="26" t="s">
        <v>1606</v>
      </c>
      <c r="X247" s="27"/>
      <c r="Y247" s="26" t="s">
        <v>1607</v>
      </c>
      <c r="Z247" s="26" t="s">
        <v>1607</v>
      </c>
      <c r="AA247" s="26" t="s">
        <v>1608</v>
      </c>
      <c r="AB247" s="26" t="s">
        <v>1606</v>
      </c>
      <c r="AC247" s="26" t="s">
        <v>1609</v>
      </c>
      <c r="AD247" s="27"/>
      <c r="AE247" s="27"/>
      <c r="AF247" s="26" t="s">
        <v>1597</v>
      </c>
      <c r="AG247" s="26" t="s">
        <v>1603</v>
      </c>
      <c r="AH247" s="26" t="s">
        <v>1606</v>
      </c>
      <c r="AI247" s="26" t="s">
        <v>1606</v>
      </c>
      <c r="AJ247" s="26" t="s">
        <v>1606</v>
      </c>
      <c r="AK247" s="99" t="s">
        <v>1610</v>
      </c>
      <c r="AL247" s="27"/>
      <c r="AM247" s="26" t="s">
        <v>1606</v>
      </c>
      <c r="AN247" s="26" t="s">
        <v>1606</v>
      </c>
      <c r="AO247" s="27"/>
      <c r="AP247" s="27"/>
      <c r="AQ247" s="26" t="s">
        <v>1409</v>
      </c>
      <c r="AR247" s="27"/>
      <c r="AS247" s="99" t="s">
        <v>1613</v>
      </c>
      <c r="AT247" s="26" t="s">
        <v>1603</v>
      </c>
      <c r="AU247" s="27"/>
      <c r="AV247" s="27"/>
      <c r="AW247" s="26" t="s">
        <v>1650</v>
      </c>
      <c r="AX247" s="26" t="s">
        <v>1606</v>
      </c>
    </row>
    <row r="248" spans="1:50" s="21" customFormat="1" ht="15" x14ac:dyDescent="0.25">
      <c r="A248" s="22">
        <v>43502.442518981479</v>
      </c>
      <c r="B248" s="23" t="s">
        <v>1315</v>
      </c>
      <c r="C248" s="23" t="s">
        <v>1621</v>
      </c>
      <c r="D248" s="23" t="s">
        <v>1618</v>
      </c>
      <c r="E248" s="23" t="s">
        <v>1603</v>
      </c>
      <c r="F248" s="24"/>
      <c r="G248" s="23" t="s">
        <v>1598</v>
      </c>
      <c r="H248" s="23" t="s">
        <v>1599</v>
      </c>
      <c r="I248" s="24"/>
      <c r="J248" s="23" t="s">
        <v>1410</v>
      </c>
      <c r="K248" s="23" t="s">
        <v>1600</v>
      </c>
      <c r="L248" s="23">
        <v>3</v>
      </c>
      <c r="M248" s="23" t="s">
        <v>1628</v>
      </c>
      <c r="N248" s="23" t="s">
        <v>1411</v>
      </c>
      <c r="O248" s="23" t="s">
        <v>1603</v>
      </c>
      <c r="P248" s="23" t="s">
        <v>1412</v>
      </c>
      <c r="Q248" s="23" t="s">
        <v>1605</v>
      </c>
      <c r="R248" s="24"/>
      <c r="S248" s="23" t="s">
        <v>1606</v>
      </c>
      <c r="T248" s="23" t="s">
        <v>1603</v>
      </c>
      <c r="U248" s="23">
        <v>4</v>
      </c>
      <c r="V248" s="23" t="s">
        <v>1603</v>
      </c>
      <c r="W248" s="23" t="s">
        <v>1603</v>
      </c>
      <c r="X248" s="23" t="s">
        <v>1413</v>
      </c>
      <c r="Y248" s="23" t="s">
        <v>1616</v>
      </c>
      <c r="Z248" s="23" t="s">
        <v>1616</v>
      </c>
      <c r="AA248" s="23" t="s">
        <v>1643</v>
      </c>
      <c r="AB248" s="23" t="s">
        <v>1606</v>
      </c>
      <c r="AC248" s="23" t="s">
        <v>1609</v>
      </c>
      <c r="AD248" s="24"/>
      <c r="AE248" s="24"/>
      <c r="AF248" s="23" t="s">
        <v>1618</v>
      </c>
      <c r="AG248" s="23" t="s">
        <v>1603</v>
      </c>
      <c r="AH248" s="23" t="s">
        <v>1598</v>
      </c>
      <c r="AI248" s="23" t="s">
        <v>1598</v>
      </c>
      <c r="AJ248" s="23" t="s">
        <v>1606</v>
      </c>
      <c r="AK248" s="98" t="s">
        <v>1613</v>
      </c>
      <c r="AL248" s="23" t="s">
        <v>1414</v>
      </c>
      <c r="AM248" s="23" t="s">
        <v>1603</v>
      </c>
      <c r="AN248" s="23" t="s">
        <v>1606</v>
      </c>
      <c r="AO248" s="24"/>
      <c r="AP248" s="23" t="s">
        <v>1959</v>
      </c>
      <c r="AQ248" s="23" t="s">
        <v>1415</v>
      </c>
      <c r="AR248" s="24"/>
      <c r="AS248" s="98" t="s">
        <v>1613</v>
      </c>
      <c r="AT248" s="23" t="s">
        <v>1606</v>
      </c>
      <c r="AU248" s="24"/>
      <c r="AV248" s="24"/>
      <c r="AW248" s="23" t="s">
        <v>1601</v>
      </c>
      <c r="AX248" s="23" t="s">
        <v>1606</v>
      </c>
    </row>
    <row r="249" spans="1:50" s="21" customFormat="1" ht="15" x14ac:dyDescent="0.25">
      <c r="A249" s="25">
        <v>43502.92100509259</v>
      </c>
      <c r="B249" s="26" t="s">
        <v>1315</v>
      </c>
      <c r="C249" s="26" t="s">
        <v>1621</v>
      </c>
      <c r="D249" s="26" t="s">
        <v>1597</v>
      </c>
      <c r="E249" s="26" t="s">
        <v>1603</v>
      </c>
      <c r="F249" s="27"/>
      <c r="G249" s="26" t="s">
        <v>1606</v>
      </c>
      <c r="H249" s="26" t="s">
        <v>1599</v>
      </c>
      <c r="I249" s="27"/>
      <c r="J249" s="26" t="s">
        <v>1416</v>
      </c>
      <c r="K249" s="26" t="s">
        <v>1640</v>
      </c>
      <c r="L249" s="26">
        <v>2</v>
      </c>
      <c r="M249" s="26" t="s">
        <v>1601</v>
      </c>
      <c r="N249" s="26" t="s">
        <v>1417</v>
      </c>
      <c r="O249" s="26" t="s">
        <v>1603</v>
      </c>
      <c r="P249" s="26" t="s">
        <v>1418</v>
      </c>
      <c r="Q249" s="26" t="s">
        <v>1605</v>
      </c>
      <c r="R249" s="27"/>
      <c r="S249" s="26" t="s">
        <v>1603</v>
      </c>
      <c r="T249" s="26" t="s">
        <v>1606</v>
      </c>
      <c r="U249" s="26">
        <v>2</v>
      </c>
      <c r="V249" s="26" t="s">
        <v>1606</v>
      </c>
      <c r="W249" s="26" t="s">
        <v>1606</v>
      </c>
      <c r="X249" s="27"/>
      <c r="Y249" s="26" t="s">
        <v>1607</v>
      </c>
      <c r="Z249" s="26" t="s">
        <v>1607</v>
      </c>
      <c r="AA249" s="26" t="s">
        <v>1608</v>
      </c>
      <c r="AB249" s="26" t="s">
        <v>1606</v>
      </c>
      <c r="AC249" s="26" t="s">
        <v>1609</v>
      </c>
      <c r="AD249" s="26" t="s">
        <v>1419</v>
      </c>
      <c r="AE249" s="27"/>
      <c r="AF249" s="26" t="s">
        <v>1597</v>
      </c>
      <c r="AG249" s="26" t="s">
        <v>1606</v>
      </c>
      <c r="AH249" s="26" t="s">
        <v>1606</v>
      </c>
      <c r="AI249" s="26" t="s">
        <v>1606</v>
      </c>
      <c r="AJ249" s="26" t="s">
        <v>1606</v>
      </c>
      <c r="AK249" s="99" t="s">
        <v>1610</v>
      </c>
      <c r="AL249" s="27"/>
      <c r="AM249" s="26" t="s">
        <v>1603</v>
      </c>
      <c r="AN249" s="26" t="s">
        <v>1598</v>
      </c>
      <c r="AO249" s="27"/>
      <c r="AP249" s="26" t="s">
        <v>1420</v>
      </c>
      <c r="AQ249" s="26" t="s">
        <v>1421</v>
      </c>
      <c r="AR249" s="26" t="s">
        <v>1422</v>
      </c>
      <c r="AS249" s="99" t="s">
        <v>1613</v>
      </c>
      <c r="AT249" s="26" t="s">
        <v>1603</v>
      </c>
      <c r="AU249" s="27"/>
      <c r="AV249" s="27"/>
      <c r="AW249" s="26" t="s">
        <v>1601</v>
      </c>
      <c r="AX249" s="26" t="s">
        <v>1606</v>
      </c>
    </row>
    <row r="250" spans="1:50" s="21" customFormat="1" ht="15" x14ac:dyDescent="0.25">
      <c r="A250" s="22">
        <v>43505.614438900462</v>
      </c>
      <c r="B250" s="23" t="s">
        <v>1315</v>
      </c>
      <c r="C250" s="23" t="s">
        <v>1621</v>
      </c>
      <c r="D250" s="23" t="s">
        <v>1630</v>
      </c>
      <c r="E250" s="23" t="s">
        <v>1598</v>
      </c>
      <c r="F250" s="24"/>
      <c r="G250" s="23" t="s">
        <v>1606</v>
      </c>
      <c r="H250" s="23" t="s">
        <v>1770</v>
      </c>
      <c r="I250" s="24"/>
      <c r="J250" s="24"/>
      <c r="K250" s="23" t="s">
        <v>1843</v>
      </c>
      <c r="L250" s="23">
        <v>5</v>
      </c>
      <c r="M250" s="23" t="s">
        <v>1628</v>
      </c>
      <c r="N250" s="23" t="s">
        <v>1685</v>
      </c>
      <c r="O250" s="23" t="s">
        <v>1603</v>
      </c>
      <c r="P250" s="23" t="s">
        <v>1685</v>
      </c>
      <c r="Q250" s="23" t="s">
        <v>1605</v>
      </c>
      <c r="R250" s="24"/>
      <c r="S250" s="23" t="s">
        <v>1603</v>
      </c>
      <c r="T250" s="23" t="s">
        <v>1603</v>
      </c>
      <c r="U250" s="23">
        <v>3</v>
      </c>
      <c r="V250" s="23" t="s">
        <v>1606</v>
      </c>
      <c r="W250" s="23" t="s">
        <v>1603</v>
      </c>
      <c r="X250" s="23" t="s">
        <v>1423</v>
      </c>
      <c r="Y250" s="23" t="s">
        <v>1642</v>
      </c>
      <c r="Z250" s="23" t="s">
        <v>1607</v>
      </c>
      <c r="AA250" s="23" t="s">
        <v>1608</v>
      </c>
      <c r="AB250" s="23" t="s">
        <v>1598</v>
      </c>
      <c r="AC250" s="23" t="s">
        <v>1609</v>
      </c>
      <c r="AD250" s="24"/>
      <c r="AE250" s="24"/>
      <c r="AF250" s="23" t="s">
        <v>1618</v>
      </c>
      <c r="AG250" s="23" t="s">
        <v>1598</v>
      </c>
      <c r="AH250" s="23" t="s">
        <v>1603</v>
      </c>
      <c r="AI250" s="23" t="s">
        <v>1606</v>
      </c>
      <c r="AJ250" s="23" t="s">
        <v>1598</v>
      </c>
      <c r="AK250" s="98" t="s">
        <v>1620</v>
      </c>
      <c r="AL250" s="24"/>
      <c r="AM250" s="23" t="s">
        <v>1598</v>
      </c>
      <c r="AN250" s="23" t="s">
        <v>1598</v>
      </c>
      <c r="AO250" s="24"/>
      <c r="AP250" s="24"/>
      <c r="AQ250" s="23" t="s">
        <v>1424</v>
      </c>
      <c r="AR250" s="24"/>
      <c r="AS250" s="98" t="s">
        <v>1627</v>
      </c>
      <c r="AT250" s="23" t="s">
        <v>1606</v>
      </c>
      <c r="AU250" s="24"/>
      <c r="AV250" s="24"/>
      <c r="AW250" s="23" t="s">
        <v>1601</v>
      </c>
      <c r="AX250" s="23" t="s">
        <v>1603</v>
      </c>
    </row>
    <row r="251" spans="1:50" s="21" customFormat="1" ht="15" x14ac:dyDescent="0.25">
      <c r="A251" s="25">
        <v>43509.767295127313</v>
      </c>
      <c r="B251" s="26" t="s">
        <v>1315</v>
      </c>
      <c r="C251" s="26" t="s">
        <v>1621</v>
      </c>
      <c r="D251" s="26" t="s">
        <v>1597</v>
      </c>
      <c r="E251" s="26" t="s">
        <v>1606</v>
      </c>
      <c r="F251" s="26" t="s">
        <v>1425</v>
      </c>
      <c r="G251" s="26" t="s">
        <v>1606</v>
      </c>
      <c r="H251" s="26" t="s">
        <v>1599</v>
      </c>
      <c r="I251" s="27"/>
      <c r="J251" s="26" t="s">
        <v>1426</v>
      </c>
      <c r="K251" s="26" t="s">
        <v>1600</v>
      </c>
      <c r="L251" s="26">
        <v>1</v>
      </c>
      <c r="M251" s="26" t="s">
        <v>1601</v>
      </c>
      <c r="N251" s="26" t="s">
        <v>1427</v>
      </c>
      <c r="O251" s="26" t="s">
        <v>1603</v>
      </c>
      <c r="P251" s="26" t="s">
        <v>1428</v>
      </c>
      <c r="Q251" s="26" t="s">
        <v>1605</v>
      </c>
      <c r="R251" s="27"/>
      <c r="S251" s="26" t="s">
        <v>1606</v>
      </c>
      <c r="T251" s="26" t="s">
        <v>1603</v>
      </c>
      <c r="U251" s="26">
        <v>3</v>
      </c>
      <c r="V251" s="26" t="s">
        <v>1606</v>
      </c>
      <c r="W251" s="26" t="s">
        <v>1606</v>
      </c>
      <c r="X251" s="27"/>
      <c r="Y251" s="26" t="s">
        <v>1607</v>
      </c>
      <c r="Z251" s="26" t="s">
        <v>1607</v>
      </c>
      <c r="AA251" s="26" t="s">
        <v>1608</v>
      </c>
      <c r="AB251" s="26" t="s">
        <v>1606</v>
      </c>
      <c r="AC251" s="26" t="s">
        <v>1661</v>
      </c>
      <c r="AD251" s="26" t="s">
        <v>1429</v>
      </c>
      <c r="AE251" s="27"/>
      <c r="AF251" s="26" t="s">
        <v>1597</v>
      </c>
      <c r="AG251" s="26" t="s">
        <v>1598</v>
      </c>
      <c r="AH251" s="26" t="s">
        <v>1606</v>
      </c>
      <c r="AI251" s="26" t="s">
        <v>1598</v>
      </c>
      <c r="AJ251" s="26" t="s">
        <v>1606</v>
      </c>
      <c r="AK251" s="99" t="s">
        <v>1613</v>
      </c>
      <c r="AL251" s="27"/>
      <c r="AM251" s="26" t="s">
        <v>1603</v>
      </c>
      <c r="AN251" s="26" t="s">
        <v>1598</v>
      </c>
      <c r="AO251" s="26" t="s">
        <v>1430</v>
      </c>
      <c r="AP251" s="27"/>
      <c r="AQ251" s="26" t="s">
        <v>1431</v>
      </c>
      <c r="AR251" s="26" t="s">
        <v>1432</v>
      </c>
      <c r="AS251" s="99" t="s">
        <v>1627</v>
      </c>
      <c r="AT251" s="26" t="s">
        <v>1603</v>
      </c>
      <c r="AU251" s="26" t="s">
        <v>1433</v>
      </c>
      <c r="AV251" s="26" t="s">
        <v>1434</v>
      </c>
      <c r="AW251" s="26" t="s">
        <v>1601</v>
      </c>
      <c r="AX251" s="26" t="s">
        <v>1606</v>
      </c>
    </row>
    <row r="252" spans="1:50" s="21" customFormat="1" ht="15" x14ac:dyDescent="0.25">
      <c r="A252" s="22">
        <v>43509.782749537037</v>
      </c>
      <c r="B252" s="23" t="s">
        <v>1315</v>
      </c>
      <c r="C252" s="23" t="s">
        <v>1621</v>
      </c>
      <c r="D252" s="23" t="s">
        <v>1597</v>
      </c>
      <c r="E252" s="23" t="s">
        <v>1606</v>
      </c>
      <c r="F252" s="23" t="s">
        <v>1435</v>
      </c>
      <c r="G252" s="23" t="s">
        <v>1606</v>
      </c>
      <c r="H252" s="23" t="s">
        <v>1599</v>
      </c>
      <c r="I252" s="24"/>
      <c r="J252" s="23" t="s">
        <v>1436</v>
      </c>
      <c r="K252" s="23" t="s">
        <v>1600</v>
      </c>
      <c r="L252" s="23">
        <v>1</v>
      </c>
      <c r="M252" s="23" t="s">
        <v>1670</v>
      </c>
      <c r="N252" s="23" t="s">
        <v>1437</v>
      </c>
      <c r="O252" s="23" t="s">
        <v>1603</v>
      </c>
      <c r="P252" s="23" t="s">
        <v>1438</v>
      </c>
      <c r="Q252" s="23" t="s">
        <v>1605</v>
      </c>
      <c r="R252" s="24"/>
      <c r="S252" s="23" t="s">
        <v>1606</v>
      </c>
      <c r="T252" s="23" t="s">
        <v>1606</v>
      </c>
      <c r="U252" s="23">
        <v>1</v>
      </c>
      <c r="V252" s="23" t="s">
        <v>1606</v>
      </c>
      <c r="W252" s="23" t="s">
        <v>1606</v>
      </c>
      <c r="X252" s="24"/>
      <c r="Y252" s="23" t="s">
        <v>1607</v>
      </c>
      <c r="Z252" s="23" t="s">
        <v>1607</v>
      </c>
      <c r="AA252" s="23" t="s">
        <v>1608</v>
      </c>
      <c r="AB252" s="23" t="s">
        <v>1606</v>
      </c>
      <c r="AC252" s="23" t="s">
        <v>1609</v>
      </c>
      <c r="AD252" s="24"/>
      <c r="AE252" s="24"/>
      <c r="AF252" s="23" t="s">
        <v>1597</v>
      </c>
      <c r="AG252" s="23" t="s">
        <v>1598</v>
      </c>
      <c r="AH252" s="23" t="s">
        <v>1606</v>
      </c>
      <c r="AI252" s="23" t="s">
        <v>1606</v>
      </c>
      <c r="AJ252" s="23" t="s">
        <v>1606</v>
      </c>
      <c r="AK252" s="98" t="s">
        <v>1610</v>
      </c>
      <c r="AL252" s="24"/>
      <c r="AM252" s="23" t="s">
        <v>1606</v>
      </c>
      <c r="AN252" s="23" t="s">
        <v>1606</v>
      </c>
      <c r="AO252" s="23" t="s">
        <v>1439</v>
      </c>
      <c r="AP252" s="24"/>
      <c r="AQ252" s="23" t="s">
        <v>1440</v>
      </c>
      <c r="AR252" s="24"/>
      <c r="AS252" s="98" t="s">
        <v>1610</v>
      </c>
      <c r="AT252" s="23" t="s">
        <v>1603</v>
      </c>
      <c r="AU252" s="24"/>
      <c r="AV252" s="24"/>
      <c r="AW252" s="23" t="s">
        <v>1650</v>
      </c>
      <c r="AX252" s="23" t="s">
        <v>1606</v>
      </c>
    </row>
    <row r="253" spans="1:50" s="21" customFormat="1" ht="15" x14ac:dyDescent="0.25">
      <c r="A253" s="25">
        <v>43510.400368287039</v>
      </c>
      <c r="B253" s="26" t="s">
        <v>1315</v>
      </c>
      <c r="C253" s="26" t="s">
        <v>1621</v>
      </c>
      <c r="D253" s="26" t="s">
        <v>1618</v>
      </c>
      <c r="E253" s="26" t="s">
        <v>1598</v>
      </c>
      <c r="F253" s="27"/>
      <c r="G253" s="26" t="s">
        <v>1598</v>
      </c>
      <c r="H253" s="26" t="s">
        <v>1599</v>
      </c>
      <c r="I253" s="27"/>
      <c r="J253" s="26" t="s">
        <v>1441</v>
      </c>
      <c r="K253" s="26" t="s">
        <v>1600</v>
      </c>
      <c r="L253" s="26">
        <v>2</v>
      </c>
      <c r="M253" s="26" t="s">
        <v>1601</v>
      </c>
      <c r="N253" s="26" t="s">
        <v>1442</v>
      </c>
      <c r="O253" s="26" t="s">
        <v>1603</v>
      </c>
      <c r="P253" s="26" t="s">
        <v>1443</v>
      </c>
      <c r="Q253" s="26" t="s">
        <v>1673</v>
      </c>
      <c r="R253" s="27"/>
      <c r="S253" s="26" t="s">
        <v>1603</v>
      </c>
      <c r="T253" s="26" t="s">
        <v>1603</v>
      </c>
      <c r="U253" s="26">
        <v>3</v>
      </c>
      <c r="V253" s="26" t="s">
        <v>1606</v>
      </c>
      <c r="W253" s="26" t="s">
        <v>1603</v>
      </c>
      <c r="X253" s="26" t="s">
        <v>1444</v>
      </c>
      <c r="Y253" s="26" t="s">
        <v>1607</v>
      </c>
      <c r="Z253" s="26" t="s">
        <v>1607</v>
      </c>
      <c r="AA253" s="26" t="s">
        <v>1608</v>
      </c>
      <c r="AB253" s="26" t="s">
        <v>1606</v>
      </c>
      <c r="AC253" s="26" t="s">
        <v>1609</v>
      </c>
      <c r="AD253" s="27"/>
      <c r="AE253" s="27"/>
      <c r="AF253" s="26" t="s">
        <v>1597</v>
      </c>
      <c r="AG253" s="26" t="s">
        <v>1606</v>
      </c>
      <c r="AH253" s="26" t="s">
        <v>1606</v>
      </c>
      <c r="AI253" s="26" t="s">
        <v>1603</v>
      </c>
      <c r="AJ253" s="26" t="s">
        <v>1606</v>
      </c>
      <c r="AK253" s="99" t="s">
        <v>1610</v>
      </c>
      <c r="AL253" s="27"/>
      <c r="AM253" s="26" t="s">
        <v>1598</v>
      </c>
      <c r="AN253" s="26" t="s">
        <v>1598</v>
      </c>
      <c r="AO253" s="26" t="s">
        <v>1445</v>
      </c>
      <c r="AP253" s="27"/>
      <c r="AQ253" s="26" t="s">
        <v>1446</v>
      </c>
      <c r="AR253" s="26" t="s">
        <v>1447</v>
      </c>
      <c r="AS253" s="99" t="s">
        <v>1620</v>
      </c>
      <c r="AT253" s="26" t="s">
        <v>1603</v>
      </c>
      <c r="AU253" s="27"/>
      <c r="AV253" s="27"/>
      <c r="AW253" s="26" t="s">
        <v>1601</v>
      </c>
      <c r="AX253" s="26" t="s">
        <v>1606</v>
      </c>
    </row>
    <row r="254" spans="1:50" s="21" customFormat="1" ht="15" x14ac:dyDescent="0.25">
      <c r="A254" s="22">
        <v>43510.672141886578</v>
      </c>
      <c r="B254" s="23" t="s">
        <v>1315</v>
      </c>
      <c r="C254" s="23" t="s">
        <v>1621</v>
      </c>
      <c r="D254" s="23" t="s">
        <v>1597</v>
      </c>
      <c r="E254" s="23" t="s">
        <v>1598</v>
      </c>
      <c r="F254" s="24"/>
      <c r="G254" s="23" t="s">
        <v>1606</v>
      </c>
      <c r="H254" s="23" t="s">
        <v>1599</v>
      </c>
      <c r="I254" s="24"/>
      <c r="J254" s="23" t="s">
        <v>1448</v>
      </c>
      <c r="K254" s="23" t="s">
        <v>1623</v>
      </c>
      <c r="L254" s="23">
        <v>1</v>
      </c>
      <c r="M254" s="23" t="s">
        <v>1670</v>
      </c>
      <c r="N254" s="23" t="s">
        <v>1449</v>
      </c>
      <c r="O254" s="23" t="s">
        <v>1603</v>
      </c>
      <c r="P254" s="23" t="s">
        <v>1450</v>
      </c>
      <c r="Q254" s="23" t="s">
        <v>1605</v>
      </c>
      <c r="R254" s="24"/>
      <c r="S254" s="23" t="s">
        <v>1606</v>
      </c>
      <c r="T254" s="23" t="s">
        <v>1606</v>
      </c>
      <c r="U254" s="23">
        <v>1</v>
      </c>
      <c r="V254" s="23" t="s">
        <v>1606</v>
      </c>
      <c r="W254" s="23" t="s">
        <v>1606</v>
      </c>
      <c r="X254" s="23" t="s">
        <v>1451</v>
      </c>
      <c r="Y254" s="23" t="s">
        <v>1607</v>
      </c>
      <c r="Z254" s="23" t="s">
        <v>1607</v>
      </c>
      <c r="AA254" s="23" t="s">
        <v>1608</v>
      </c>
      <c r="AB254" s="23" t="s">
        <v>1606</v>
      </c>
      <c r="AC254" s="23" t="s">
        <v>1609</v>
      </c>
      <c r="AD254" s="24"/>
      <c r="AE254" s="24"/>
      <c r="AF254" s="23" t="s">
        <v>1597</v>
      </c>
      <c r="AG254" s="23" t="s">
        <v>1603</v>
      </c>
      <c r="AH254" s="23" t="s">
        <v>1606</v>
      </c>
      <c r="AI254" s="23" t="s">
        <v>1598</v>
      </c>
      <c r="AJ254" s="23" t="s">
        <v>1606</v>
      </c>
      <c r="AK254" s="98" t="s">
        <v>1610</v>
      </c>
      <c r="AL254" s="23" t="s">
        <v>1452</v>
      </c>
      <c r="AM254" s="23" t="s">
        <v>1603</v>
      </c>
      <c r="AN254" s="23" t="s">
        <v>1598</v>
      </c>
      <c r="AO254" s="23" t="s">
        <v>1453</v>
      </c>
      <c r="AP254" s="23" t="s">
        <v>1454</v>
      </c>
      <c r="AQ254" s="23" t="s">
        <v>1455</v>
      </c>
      <c r="AR254" s="24"/>
      <c r="AS254" s="98" t="s">
        <v>1610</v>
      </c>
      <c r="AT254" s="23" t="s">
        <v>1606</v>
      </c>
      <c r="AU254" s="24"/>
      <c r="AV254" s="24"/>
      <c r="AW254" s="23" t="s">
        <v>1650</v>
      </c>
      <c r="AX254" s="23" t="s">
        <v>1603</v>
      </c>
    </row>
    <row r="255" spans="1:50" s="21" customFormat="1" ht="15" x14ac:dyDescent="0.25">
      <c r="A255" s="25">
        <v>43511.372851851847</v>
      </c>
      <c r="B255" s="26" t="s">
        <v>1315</v>
      </c>
      <c r="C255" s="26" t="s">
        <v>1621</v>
      </c>
      <c r="D255" s="26" t="s">
        <v>1618</v>
      </c>
      <c r="E255" s="26" t="s">
        <v>1598</v>
      </c>
      <c r="F255" s="27"/>
      <c r="G255" s="26" t="s">
        <v>1606</v>
      </c>
      <c r="H255" s="26" t="s">
        <v>1599</v>
      </c>
      <c r="I255" s="27"/>
      <c r="J255" s="27"/>
      <c r="K255" s="26" t="s">
        <v>1600</v>
      </c>
      <c r="L255" s="26">
        <v>1</v>
      </c>
      <c r="M255" s="26" t="s">
        <v>1670</v>
      </c>
      <c r="N255" s="26" t="s">
        <v>1456</v>
      </c>
      <c r="O255" s="26" t="s">
        <v>1603</v>
      </c>
      <c r="P255" s="26" t="s">
        <v>1457</v>
      </c>
      <c r="Q255" s="26" t="s">
        <v>1605</v>
      </c>
      <c r="R255" s="27"/>
      <c r="S255" s="26" t="s">
        <v>1603</v>
      </c>
      <c r="T255" s="26" t="s">
        <v>1606</v>
      </c>
      <c r="U255" s="26">
        <v>1</v>
      </c>
      <c r="V255" s="26" t="s">
        <v>1606</v>
      </c>
      <c r="W255" s="26" t="s">
        <v>1606</v>
      </c>
      <c r="X255" s="27"/>
      <c r="Y255" s="26" t="s">
        <v>1607</v>
      </c>
      <c r="Z255" s="26" t="s">
        <v>1607</v>
      </c>
      <c r="AA255" s="26" t="s">
        <v>1608</v>
      </c>
      <c r="AB255" s="26" t="s">
        <v>1606</v>
      </c>
      <c r="AC255" s="26" t="s">
        <v>1609</v>
      </c>
      <c r="AD255" s="27"/>
      <c r="AE255" s="27"/>
      <c r="AF255" s="26" t="s">
        <v>1597</v>
      </c>
      <c r="AG255" s="26" t="s">
        <v>1603</v>
      </c>
      <c r="AH255" s="26" t="s">
        <v>1598</v>
      </c>
      <c r="AI255" s="26" t="s">
        <v>1606</v>
      </c>
      <c r="AJ255" s="26" t="s">
        <v>1606</v>
      </c>
      <c r="AK255" s="99" t="s">
        <v>1610</v>
      </c>
      <c r="AL255" s="27"/>
      <c r="AM255" s="26" t="s">
        <v>1598</v>
      </c>
      <c r="AN255" s="26" t="s">
        <v>1606</v>
      </c>
      <c r="AO255" s="26" t="s">
        <v>1458</v>
      </c>
      <c r="AP255" s="27"/>
      <c r="AQ255" s="26" t="s">
        <v>1459</v>
      </c>
      <c r="AR255" s="27"/>
      <c r="AS255" s="99" t="s">
        <v>1613</v>
      </c>
      <c r="AT255" s="26" t="s">
        <v>1606</v>
      </c>
      <c r="AU255" s="27"/>
      <c r="AV255" s="27"/>
      <c r="AW255" s="26" t="s">
        <v>1650</v>
      </c>
      <c r="AX255" s="26" t="s">
        <v>1606</v>
      </c>
    </row>
    <row r="256" spans="1:50" s="21" customFormat="1" ht="15" x14ac:dyDescent="0.25">
      <c r="A256" s="35">
        <v>43517.776003402774</v>
      </c>
      <c r="B256" s="36" t="s">
        <v>1315</v>
      </c>
      <c r="C256" s="36" t="s">
        <v>1621</v>
      </c>
      <c r="D256" s="36" t="s">
        <v>1597</v>
      </c>
      <c r="E256" s="36" t="s">
        <v>1606</v>
      </c>
      <c r="F256" s="36" t="s">
        <v>1460</v>
      </c>
      <c r="G256" s="36" t="s">
        <v>1606</v>
      </c>
      <c r="H256" s="36" t="s">
        <v>1599</v>
      </c>
      <c r="I256" s="36" t="s">
        <v>1461</v>
      </c>
      <c r="J256" s="37"/>
      <c r="K256" s="36" t="s">
        <v>1623</v>
      </c>
      <c r="L256" s="36">
        <v>1</v>
      </c>
      <c r="M256" s="36" t="s">
        <v>1601</v>
      </c>
      <c r="N256" s="36" t="s">
        <v>1462</v>
      </c>
      <c r="O256" s="36" t="s">
        <v>1603</v>
      </c>
      <c r="P256" s="36" t="s">
        <v>1462</v>
      </c>
      <c r="Q256" s="36" t="s">
        <v>1673</v>
      </c>
      <c r="R256" s="37"/>
      <c r="S256" s="36" t="s">
        <v>1606</v>
      </c>
      <c r="T256" s="36" t="s">
        <v>1606</v>
      </c>
      <c r="U256" s="36">
        <v>1</v>
      </c>
      <c r="V256" s="36" t="s">
        <v>1606</v>
      </c>
      <c r="W256" s="36" t="s">
        <v>1606</v>
      </c>
      <c r="X256" s="37"/>
      <c r="Y256" s="36" t="s">
        <v>1607</v>
      </c>
      <c r="Z256" s="36" t="s">
        <v>1607</v>
      </c>
      <c r="AA256" s="36" t="s">
        <v>1608</v>
      </c>
      <c r="AB256" s="36" t="s">
        <v>1606</v>
      </c>
      <c r="AC256" s="36" t="s">
        <v>1718</v>
      </c>
      <c r="AD256" s="36" t="s">
        <v>1463</v>
      </c>
      <c r="AE256" s="37"/>
      <c r="AF256" s="36" t="s">
        <v>1597</v>
      </c>
      <c r="AG256" s="36" t="s">
        <v>1603</v>
      </c>
      <c r="AH256" s="36" t="s">
        <v>1606</v>
      </c>
      <c r="AI256" s="36" t="s">
        <v>1606</v>
      </c>
      <c r="AJ256" s="36" t="s">
        <v>1606</v>
      </c>
      <c r="AK256" s="104" t="s">
        <v>1610</v>
      </c>
      <c r="AL256" s="37"/>
      <c r="AM256" s="36" t="s">
        <v>1598</v>
      </c>
      <c r="AN256" s="36" t="s">
        <v>1606</v>
      </c>
      <c r="AO256" s="36" t="s">
        <v>1464</v>
      </c>
      <c r="AP256" s="37"/>
      <c r="AQ256" s="36" t="s">
        <v>1465</v>
      </c>
      <c r="AR256" s="37"/>
      <c r="AS256" s="104" t="s">
        <v>1620</v>
      </c>
      <c r="AT256" s="36" t="s">
        <v>1603</v>
      </c>
      <c r="AU256" s="37"/>
      <c r="AV256" s="37"/>
      <c r="AW256" s="36" t="s">
        <v>1601</v>
      </c>
      <c r="AX256" s="36" t="s">
        <v>1606</v>
      </c>
    </row>
    <row r="257" spans="2:50" s="21" customFormat="1" ht="15" x14ac:dyDescent="0.25">
      <c r="AK257" s="101"/>
      <c r="AS257" s="101"/>
    </row>
    <row r="258" spans="2:50" s="21" customFormat="1" ht="15" x14ac:dyDescent="0.25">
      <c r="D258" s="21">
        <v>1</v>
      </c>
      <c r="E258" s="21">
        <v>11</v>
      </c>
      <c r="G258" s="21">
        <v>20</v>
      </c>
      <c r="H258" s="21">
        <v>1</v>
      </c>
      <c r="K258" s="21">
        <v>2</v>
      </c>
      <c r="L258" s="21">
        <v>19</v>
      </c>
      <c r="M258" s="21">
        <v>2</v>
      </c>
      <c r="O258" s="21">
        <v>1</v>
      </c>
      <c r="Q258" s="21">
        <v>2</v>
      </c>
      <c r="S258" s="21">
        <v>21</v>
      </c>
      <c r="T258" s="21">
        <v>20</v>
      </c>
      <c r="U258" s="21">
        <v>11</v>
      </c>
      <c r="V258" s="21">
        <v>22</v>
      </c>
      <c r="W258" s="21">
        <v>24</v>
      </c>
      <c r="Y258" s="21">
        <v>1</v>
      </c>
      <c r="Z258" s="21">
        <v>5</v>
      </c>
      <c r="AA258" s="21">
        <v>2</v>
      </c>
      <c r="AB258" s="21">
        <v>22</v>
      </c>
      <c r="AC258" s="41">
        <v>5</v>
      </c>
      <c r="AF258" s="21">
        <v>7</v>
      </c>
      <c r="AG258" s="21">
        <v>3</v>
      </c>
      <c r="AH258" s="21">
        <v>16</v>
      </c>
      <c r="AI258" s="21">
        <v>16</v>
      </c>
      <c r="AJ258" s="21">
        <v>22</v>
      </c>
      <c r="AK258" s="101">
        <v>18</v>
      </c>
      <c r="AM258" s="21">
        <v>13</v>
      </c>
      <c r="AN258" s="21">
        <v>17</v>
      </c>
      <c r="AS258" s="101">
        <v>3</v>
      </c>
      <c r="AT258" s="21">
        <v>13</v>
      </c>
      <c r="AW258" s="21">
        <v>14</v>
      </c>
      <c r="AX258" s="21">
        <v>24</v>
      </c>
    </row>
    <row r="259" spans="2:50" s="21" customFormat="1" ht="15" x14ac:dyDescent="0.25">
      <c r="D259" s="21">
        <v>5</v>
      </c>
      <c r="E259" s="21">
        <v>7</v>
      </c>
      <c r="G259" s="21">
        <v>1</v>
      </c>
      <c r="H259" s="21">
        <v>26</v>
      </c>
      <c r="K259" s="21">
        <v>5</v>
      </c>
      <c r="L259" s="21">
        <v>4</v>
      </c>
      <c r="M259" s="21">
        <v>11</v>
      </c>
      <c r="O259" s="21">
        <v>26</v>
      </c>
      <c r="Q259" s="21">
        <v>6</v>
      </c>
      <c r="S259" s="21">
        <v>6</v>
      </c>
      <c r="T259" s="21">
        <v>7</v>
      </c>
      <c r="U259" s="21">
        <v>7</v>
      </c>
      <c r="V259" s="21">
        <v>5</v>
      </c>
      <c r="W259" s="21">
        <v>3</v>
      </c>
      <c r="Y259" s="21">
        <v>3</v>
      </c>
      <c r="Z259" s="21">
        <v>22</v>
      </c>
      <c r="AA259" s="21">
        <v>25</v>
      </c>
      <c r="AB259" s="21">
        <v>3</v>
      </c>
      <c r="AC259" s="41">
        <v>22</v>
      </c>
      <c r="AF259" s="21">
        <v>20</v>
      </c>
      <c r="AG259" s="21">
        <v>18</v>
      </c>
      <c r="AH259" s="21">
        <v>1</v>
      </c>
      <c r="AI259" s="21">
        <v>1</v>
      </c>
      <c r="AJ259" s="21">
        <v>1</v>
      </c>
      <c r="AK259" s="101">
        <v>8</v>
      </c>
      <c r="AM259" s="21">
        <v>9</v>
      </c>
      <c r="AN259" s="21">
        <v>1</v>
      </c>
      <c r="AS259" s="101">
        <v>14</v>
      </c>
      <c r="AT259" s="21">
        <v>14</v>
      </c>
      <c r="AW259" s="21">
        <v>13</v>
      </c>
      <c r="AX259" s="21">
        <v>3</v>
      </c>
    </row>
    <row r="260" spans="2:50" s="21" customFormat="1" ht="15" x14ac:dyDescent="0.25">
      <c r="D260" s="21">
        <v>21</v>
      </c>
      <c r="E260" s="21">
        <v>9</v>
      </c>
      <c r="G260" s="21">
        <v>6</v>
      </c>
      <c r="K260" s="21">
        <v>19</v>
      </c>
      <c r="L260" s="21">
        <v>3</v>
      </c>
      <c r="M260" s="21">
        <v>14</v>
      </c>
      <c r="Q260" s="21">
        <v>19</v>
      </c>
      <c r="U260" s="21">
        <v>6</v>
      </c>
      <c r="Y260" s="21">
        <v>23</v>
      </c>
      <c r="AB260" s="21">
        <v>2</v>
      </c>
      <c r="AC260" s="41">
        <v>3</v>
      </c>
      <c r="AG260" s="21">
        <v>6</v>
      </c>
      <c r="AH260" s="21">
        <v>10</v>
      </c>
      <c r="AI260" s="21">
        <v>10</v>
      </c>
      <c r="AJ260" s="21">
        <v>4</v>
      </c>
      <c r="AK260" s="101">
        <v>1</v>
      </c>
      <c r="AM260" s="21">
        <v>5</v>
      </c>
      <c r="AN260" s="21">
        <v>9</v>
      </c>
      <c r="AS260" s="101">
        <v>8</v>
      </c>
    </row>
    <row r="261" spans="2:50" s="21" customFormat="1" ht="15" x14ac:dyDescent="0.25">
      <c r="K261" s="21">
        <v>1</v>
      </c>
      <c r="U261" s="21">
        <v>1</v>
      </c>
      <c r="AC261" s="41"/>
      <c r="AK261" s="101"/>
      <c r="AS261" s="101">
        <v>2</v>
      </c>
    </row>
    <row r="262" spans="2:50" s="21" customFormat="1" ht="15" x14ac:dyDescent="0.25">
      <c r="L262" s="21">
        <v>1</v>
      </c>
      <c r="U262" s="21">
        <v>2</v>
      </c>
      <c r="AC262" s="41"/>
      <c r="AK262" s="101"/>
      <c r="AS262" s="101"/>
    </row>
    <row r="263" spans="2:50" s="21" customFormat="1" ht="15" x14ac:dyDescent="0.25">
      <c r="AC263" s="41"/>
      <c r="AK263" s="101"/>
      <c r="AS263" s="101"/>
    </row>
    <row r="264" spans="2:50" s="21" customFormat="1" ht="15" x14ac:dyDescent="0.25">
      <c r="B264" s="21">
        <v>27</v>
      </c>
      <c r="D264" s="21">
        <f>SUM(D258:D263)</f>
        <v>27</v>
      </c>
      <c r="E264" s="21">
        <f t="shared" ref="E264:AX264" si="4">SUM(E258:E263)</f>
        <v>27</v>
      </c>
      <c r="G264" s="21">
        <f t="shared" si="4"/>
        <v>27</v>
      </c>
      <c r="H264" s="21">
        <f t="shared" si="4"/>
        <v>27</v>
      </c>
      <c r="K264" s="21">
        <f t="shared" si="4"/>
        <v>27</v>
      </c>
      <c r="L264" s="21">
        <f t="shared" si="4"/>
        <v>27</v>
      </c>
      <c r="M264" s="21">
        <f t="shared" si="4"/>
        <v>27</v>
      </c>
      <c r="O264" s="21">
        <f t="shared" si="4"/>
        <v>27</v>
      </c>
      <c r="Q264" s="21">
        <f t="shared" si="4"/>
        <v>27</v>
      </c>
      <c r="S264" s="21">
        <f t="shared" si="4"/>
        <v>27</v>
      </c>
      <c r="T264" s="21">
        <f t="shared" si="4"/>
        <v>27</v>
      </c>
      <c r="U264" s="21">
        <f t="shared" si="4"/>
        <v>27</v>
      </c>
      <c r="V264" s="21">
        <f t="shared" si="4"/>
        <v>27</v>
      </c>
      <c r="W264" s="21">
        <f t="shared" si="4"/>
        <v>27</v>
      </c>
      <c r="Y264" s="21">
        <f t="shared" si="4"/>
        <v>27</v>
      </c>
      <c r="Z264" s="21">
        <f t="shared" si="4"/>
        <v>27</v>
      </c>
      <c r="AA264" s="21">
        <f t="shared" si="4"/>
        <v>27</v>
      </c>
      <c r="AB264" s="21">
        <f t="shared" si="4"/>
        <v>27</v>
      </c>
      <c r="AC264" s="41">
        <f>SUM(AC258:AC261)</f>
        <v>30</v>
      </c>
      <c r="AF264" s="21">
        <f t="shared" si="4"/>
        <v>27</v>
      </c>
      <c r="AG264" s="21">
        <f t="shared" si="4"/>
        <v>27</v>
      </c>
      <c r="AH264" s="21">
        <f t="shared" si="4"/>
        <v>27</v>
      </c>
      <c r="AI264" s="21">
        <f t="shared" si="4"/>
        <v>27</v>
      </c>
      <c r="AJ264" s="21">
        <f t="shared" si="4"/>
        <v>27</v>
      </c>
      <c r="AK264" s="101">
        <f t="shared" si="4"/>
        <v>27</v>
      </c>
      <c r="AM264" s="21">
        <f t="shared" si="4"/>
        <v>27</v>
      </c>
      <c r="AN264" s="21">
        <f t="shared" si="4"/>
        <v>27</v>
      </c>
      <c r="AS264" s="101">
        <f t="shared" si="4"/>
        <v>27</v>
      </c>
      <c r="AT264" s="21">
        <f t="shared" si="4"/>
        <v>27</v>
      </c>
      <c r="AW264" s="21">
        <f t="shared" si="4"/>
        <v>27</v>
      </c>
      <c r="AX264" s="21">
        <f t="shared" si="4"/>
        <v>27</v>
      </c>
    </row>
    <row r="265" spans="2:50" s="21" customFormat="1" ht="15" x14ac:dyDescent="0.25">
      <c r="AC265" s="41"/>
      <c r="AK265" s="101"/>
      <c r="AS265" s="101"/>
    </row>
    <row r="266" spans="2:50" s="21" customFormat="1" ht="15" x14ac:dyDescent="0.25">
      <c r="K266" s="38"/>
      <c r="L266" s="38"/>
      <c r="Q266" s="38"/>
      <c r="AA266" s="38"/>
      <c r="AB266" s="38"/>
      <c r="AC266" s="40"/>
      <c r="AF266" s="38"/>
      <c r="AG266" s="38"/>
      <c r="AK266" s="101"/>
      <c r="AS266" s="101"/>
    </row>
    <row r="267" spans="2:50" s="42" customFormat="1" x14ac:dyDescent="0.2">
      <c r="D267" s="38" t="s">
        <v>1466</v>
      </c>
      <c r="E267" s="38" t="s">
        <v>1767</v>
      </c>
      <c r="G267" s="38" t="s">
        <v>1767</v>
      </c>
      <c r="H267" s="38" t="s">
        <v>1767</v>
      </c>
      <c r="K267" s="38" t="s">
        <v>2209</v>
      </c>
      <c r="L267" s="38">
        <v>1</v>
      </c>
      <c r="M267" s="38" t="s">
        <v>2101</v>
      </c>
      <c r="O267" s="38" t="s">
        <v>1767</v>
      </c>
      <c r="Q267" s="38" t="s">
        <v>2102</v>
      </c>
      <c r="S267" s="38" t="s">
        <v>1767</v>
      </c>
      <c r="T267" s="38" t="s">
        <v>1767</v>
      </c>
      <c r="U267" s="38">
        <v>1</v>
      </c>
      <c r="V267" s="38" t="s">
        <v>1767</v>
      </c>
      <c r="W267" s="38" t="s">
        <v>1767</v>
      </c>
      <c r="Y267" s="38" t="s">
        <v>2103</v>
      </c>
      <c r="Z267" s="38"/>
      <c r="AA267" s="38" t="s">
        <v>1467</v>
      </c>
      <c r="AB267" s="38" t="s">
        <v>1767</v>
      </c>
      <c r="AC267" s="40" t="s">
        <v>2105</v>
      </c>
      <c r="AF267" s="38"/>
      <c r="AG267" s="38" t="s">
        <v>1767</v>
      </c>
      <c r="AH267" s="38" t="s">
        <v>1767</v>
      </c>
      <c r="AI267" s="38" t="s">
        <v>1767</v>
      </c>
      <c r="AJ267" s="38" t="s">
        <v>1767</v>
      </c>
      <c r="AK267" s="105" t="s">
        <v>2106</v>
      </c>
      <c r="AM267" s="38" t="s">
        <v>1767</v>
      </c>
      <c r="AN267" s="38" t="s">
        <v>1767</v>
      </c>
      <c r="AS267" s="105" t="s">
        <v>2107</v>
      </c>
      <c r="AT267" s="38" t="s">
        <v>1767</v>
      </c>
      <c r="AW267" s="38"/>
      <c r="AX267" s="38" t="s">
        <v>1767</v>
      </c>
    </row>
    <row r="268" spans="2:50" s="42" customFormat="1" x14ac:dyDescent="0.2">
      <c r="D268" s="38" t="s">
        <v>2109</v>
      </c>
      <c r="E268" s="38" t="s">
        <v>2110</v>
      </c>
      <c r="G268" s="38" t="s">
        <v>2110</v>
      </c>
      <c r="H268" s="38" t="s">
        <v>2110</v>
      </c>
      <c r="K268" s="38" t="s">
        <v>2100</v>
      </c>
      <c r="L268" s="38">
        <v>2</v>
      </c>
      <c r="M268" s="38" t="s">
        <v>2112</v>
      </c>
      <c r="O268" s="38" t="s">
        <v>1615</v>
      </c>
      <c r="Q268" s="38" t="s">
        <v>2113</v>
      </c>
      <c r="S268" s="38" t="s">
        <v>1615</v>
      </c>
      <c r="T268" s="38" t="s">
        <v>1615</v>
      </c>
      <c r="U268" s="38">
        <v>2</v>
      </c>
      <c r="V268" s="38" t="s">
        <v>1615</v>
      </c>
      <c r="W268" s="38" t="s">
        <v>1615</v>
      </c>
      <c r="Y268" s="38" t="s">
        <v>2109</v>
      </c>
      <c r="Z268" s="38" t="s">
        <v>2109</v>
      </c>
      <c r="AA268" s="38" t="s">
        <v>2114</v>
      </c>
      <c r="AB268" s="38" t="s">
        <v>1615</v>
      </c>
      <c r="AC268" s="40" t="s">
        <v>2115</v>
      </c>
      <c r="AF268" s="38" t="s">
        <v>2109</v>
      </c>
      <c r="AG268" s="38" t="s">
        <v>1615</v>
      </c>
      <c r="AH268" s="38" t="s">
        <v>1615</v>
      </c>
      <c r="AI268" s="38" t="s">
        <v>1615</v>
      </c>
      <c r="AJ268" s="38" t="s">
        <v>1615</v>
      </c>
      <c r="AK268" s="105" t="s">
        <v>2116</v>
      </c>
      <c r="AM268" s="38" t="s">
        <v>1615</v>
      </c>
      <c r="AN268" s="38" t="s">
        <v>1615</v>
      </c>
      <c r="AS268" s="105" t="s">
        <v>2116</v>
      </c>
      <c r="AT268" s="38" t="s">
        <v>1615</v>
      </c>
      <c r="AW268" s="38" t="s">
        <v>2117</v>
      </c>
      <c r="AX268" s="38" t="s">
        <v>1615</v>
      </c>
    </row>
    <row r="269" spans="2:50" s="42" customFormat="1" x14ac:dyDescent="0.2">
      <c r="D269" s="38" t="s">
        <v>2118</v>
      </c>
      <c r="E269" s="38" t="s">
        <v>2119</v>
      </c>
      <c r="G269" s="38" t="s">
        <v>2119</v>
      </c>
      <c r="H269" s="38"/>
      <c r="K269" s="38" t="s">
        <v>2111</v>
      </c>
      <c r="L269" s="38">
        <v>3</v>
      </c>
      <c r="M269" s="38" t="s">
        <v>2121</v>
      </c>
      <c r="Q269" s="38" t="s">
        <v>2122</v>
      </c>
      <c r="U269" s="38">
        <v>3</v>
      </c>
      <c r="Y269" s="38" t="s">
        <v>2123</v>
      </c>
      <c r="Z269" s="38" t="s">
        <v>2123</v>
      </c>
      <c r="AA269" s="38"/>
      <c r="AB269" s="38" t="s">
        <v>2119</v>
      </c>
      <c r="AC269" s="40" t="s">
        <v>1468</v>
      </c>
      <c r="AF269" s="38" t="s">
        <v>2123</v>
      </c>
      <c r="AG269" s="38" t="s">
        <v>2119</v>
      </c>
      <c r="AH269" s="38" t="s">
        <v>2119</v>
      </c>
      <c r="AI269" s="38" t="s">
        <v>2119</v>
      </c>
      <c r="AJ269" s="38" t="s">
        <v>2119</v>
      </c>
      <c r="AK269" s="105" t="s">
        <v>2125</v>
      </c>
      <c r="AM269" s="38" t="s">
        <v>2119</v>
      </c>
      <c r="AN269" s="38" t="s">
        <v>2119</v>
      </c>
      <c r="AS269" s="105" t="s">
        <v>2125</v>
      </c>
      <c r="AT269" s="38"/>
      <c r="AW269" s="38" t="s">
        <v>2112</v>
      </c>
      <c r="AX269" s="38"/>
    </row>
    <row r="270" spans="2:50" s="42" customFormat="1" x14ac:dyDescent="0.2">
      <c r="K270" s="38" t="s">
        <v>2120</v>
      </c>
      <c r="L270" s="38"/>
      <c r="Q270" s="38"/>
      <c r="U270" s="38">
        <v>4</v>
      </c>
      <c r="AA270" s="38"/>
      <c r="AB270" s="38"/>
      <c r="AK270" s="106"/>
      <c r="AS270" s="105" t="s">
        <v>2210</v>
      </c>
      <c r="AT270" s="38"/>
      <c r="AW270" s="38"/>
      <c r="AX270" s="38"/>
    </row>
    <row r="271" spans="2:50" s="42" customFormat="1" x14ac:dyDescent="0.2">
      <c r="K271" s="38"/>
      <c r="L271" s="38">
        <v>5</v>
      </c>
      <c r="U271" s="38">
        <v>5</v>
      </c>
      <c r="AK271" s="106"/>
      <c r="AS271" s="105"/>
      <c r="AT271" s="38"/>
    </row>
    <row r="272" spans="2:50" s="21" customFormat="1" ht="15" x14ac:dyDescent="0.25">
      <c r="K272" s="38"/>
      <c r="L272" s="38"/>
      <c r="AK272" s="101"/>
      <c r="AS272" s="101"/>
    </row>
    <row r="273" spans="1:50" s="21" customFormat="1" ht="15" x14ac:dyDescent="0.25">
      <c r="L273" s="39">
        <f>((L258*L267)+L259*L268+L260*L269+L262*L271)/27</f>
        <v>1.5185185185185186</v>
      </c>
      <c r="U273" s="39">
        <f>((U258*U267)+U259*U268+U260*U269+U261*U270+U262*U271)/27</f>
        <v>2.1111111111111112</v>
      </c>
      <c r="AK273" s="101"/>
      <c r="AS273" s="101"/>
    </row>
    <row r="275" spans="1:50" s="21" customFormat="1" ht="15" x14ac:dyDescent="0.25">
      <c r="A275" s="20" t="s">
        <v>1492</v>
      </c>
      <c r="B275" s="20" t="s">
        <v>1493</v>
      </c>
      <c r="C275" s="20" t="s">
        <v>1494</v>
      </c>
      <c r="D275" s="20" t="s">
        <v>1495</v>
      </c>
      <c r="E275" s="20" t="s">
        <v>1496</v>
      </c>
      <c r="F275" s="20" t="s">
        <v>1497</v>
      </c>
      <c r="G275" s="20" t="s">
        <v>1498</v>
      </c>
      <c r="H275" s="20" t="s">
        <v>1499</v>
      </c>
      <c r="I275" s="20" t="s">
        <v>1500</v>
      </c>
      <c r="J275" s="20" t="s">
        <v>1501</v>
      </c>
      <c r="K275" s="20" t="s">
        <v>1502</v>
      </c>
      <c r="L275" s="20" t="s">
        <v>1503</v>
      </c>
      <c r="M275" s="20" t="s">
        <v>1504</v>
      </c>
      <c r="N275" s="20" t="s">
        <v>1505</v>
      </c>
      <c r="O275" s="20" t="s">
        <v>1506</v>
      </c>
      <c r="P275" s="20" t="s">
        <v>1507</v>
      </c>
      <c r="Q275" s="20" t="s">
        <v>1508</v>
      </c>
      <c r="R275" s="20" t="s">
        <v>1509</v>
      </c>
      <c r="S275" s="20" t="s">
        <v>1510</v>
      </c>
      <c r="T275" s="20" t="s">
        <v>1511</v>
      </c>
      <c r="U275" s="20" t="s">
        <v>1512</v>
      </c>
      <c r="V275" s="20" t="s">
        <v>1513</v>
      </c>
      <c r="W275" s="20" t="s">
        <v>1514</v>
      </c>
      <c r="X275" s="20" t="s">
        <v>1515</v>
      </c>
      <c r="Y275" s="20" t="s">
        <v>1516</v>
      </c>
      <c r="Z275" s="20" t="s">
        <v>1517</v>
      </c>
      <c r="AA275" s="20" t="s">
        <v>1518</v>
      </c>
      <c r="AB275" s="20" t="s">
        <v>1519</v>
      </c>
      <c r="AC275" s="20" t="s">
        <v>1520</v>
      </c>
      <c r="AD275" s="20" t="s">
        <v>1521</v>
      </c>
      <c r="AE275" s="20" t="s">
        <v>1522</v>
      </c>
      <c r="AF275" s="20" t="s">
        <v>1523</v>
      </c>
      <c r="AG275" s="20" t="s">
        <v>1524</v>
      </c>
      <c r="AH275" s="20" t="s">
        <v>1525</v>
      </c>
      <c r="AI275" s="20" t="s">
        <v>1526</v>
      </c>
      <c r="AJ275" s="20" t="s">
        <v>1527</v>
      </c>
      <c r="AK275" s="97" t="s">
        <v>1528</v>
      </c>
      <c r="AL275" s="20" t="s">
        <v>1529</v>
      </c>
      <c r="AM275" s="20" t="s">
        <v>1530</v>
      </c>
      <c r="AN275" s="20" t="s">
        <v>1531</v>
      </c>
      <c r="AO275" s="20" t="s">
        <v>1532</v>
      </c>
      <c r="AP275" s="20" t="s">
        <v>1533</v>
      </c>
      <c r="AQ275" s="20" t="s">
        <v>1534</v>
      </c>
      <c r="AR275" s="20" t="s">
        <v>1535</v>
      </c>
      <c r="AS275" s="97" t="s">
        <v>1536</v>
      </c>
      <c r="AT275" s="20" t="s">
        <v>1537</v>
      </c>
      <c r="AU275" s="20" t="s">
        <v>1538</v>
      </c>
      <c r="AV275" s="20" t="s">
        <v>1539</v>
      </c>
      <c r="AW275" s="20" t="s">
        <v>1540</v>
      </c>
      <c r="AX275" s="20" t="s">
        <v>1541</v>
      </c>
    </row>
    <row r="276" spans="1:50" s="21" customFormat="1" ht="15" x14ac:dyDescent="0.25">
      <c r="A276" s="22">
        <v>43492.743107002316</v>
      </c>
      <c r="B276" s="23" t="s">
        <v>1469</v>
      </c>
      <c r="C276" s="23" t="s">
        <v>1621</v>
      </c>
      <c r="D276" s="23" t="s">
        <v>1597</v>
      </c>
      <c r="E276" s="23" t="s">
        <v>1606</v>
      </c>
      <c r="F276" s="23" t="s">
        <v>1470</v>
      </c>
      <c r="G276" s="23" t="s">
        <v>1606</v>
      </c>
      <c r="H276" s="23" t="s">
        <v>1599</v>
      </c>
      <c r="I276" s="24"/>
      <c r="J276" s="23" t="s">
        <v>1471</v>
      </c>
      <c r="K276" s="23" t="s">
        <v>1600</v>
      </c>
      <c r="L276" s="23">
        <v>1</v>
      </c>
      <c r="M276" s="23" t="s">
        <v>1670</v>
      </c>
      <c r="N276" s="23" t="s">
        <v>1472</v>
      </c>
      <c r="O276" s="23" t="s">
        <v>1606</v>
      </c>
      <c r="P276" s="23" t="s">
        <v>1606</v>
      </c>
      <c r="Q276" s="23" t="s">
        <v>1673</v>
      </c>
      <c r="R276" s="24"/>
      <c r="S276" s="23" t="s">
        <v>1606</v>
      </c>
      <c r="T276" s="23" t="s">
        <v>1606</v>
      </c>
      <c r="U276" s="23">
        <v>1</v>
      </c>
      <c r="V276" s="23" t="s">
        <v>1606</v>
      </c>
      <c r="W276" s="23" t="s">
        <v>1606</v>
      </c>
      <c r="X276" s="24"/>
      <c r="Y276" s="23" t="s">
        <v>1607</v>
      </c>
      <c r="Z276" s="23" t="s">
        <v>1607</v>
      </c>
      <c r="AA276" s="23" t="s">
        <v>1608</v>
      </c>
      <c r="AB276" s="23" t="s">
        <v>1606</v>
      </c>
      <c r="AC276" s="23" t="s">
        <v>1718</v>
      </c>
      <c r="AD276" s="23" t="s">
        <v>1473</v>
      </c>
      <c r="AE276" s="24"/>
      <c r="AF276" s="23" t="s">
        <v>1597</v>
      </c>
      <c r="AG276" s="23" t="s">
        <v>1603</v>
      </c>
      <c r="AH276" s="23" t="s">
        <v>1606</v>
      </c>
      <c r="AI276" s="23" t="s">
        <v>1606</v>
      </c>
      <c r="AJ276" s="23" t="s">
        <v>1606</v>
      </c>
      <c r="AK276" s="98" t="s">
        <v>1610</v>
      </c>
      <c r="AL276" s="24"/>
      <c r="AM276" s="23" t="s">
        <v>1606</v>
      </c>
      <c r="AN276" s="23" t="s">
        <v>1606</v>
      </c>
      <c r="AO276" s="23" t="s">
        <v>1474</v>
      </c>
      <c r="AP276" s="24"/>
      <c r="AQ276" s="23" t="s">
        <v>1475</v>
      </c>
      <c r="AR276" s="24"/>
      <c r="AS276" s="98" t="s">
        <v>1613</v>
      </c>
      <c r="AT276" s="23" t="s">
        <v>1606</v>
      </c>
      <c r="AU276" s="24"/>
      <c r="AV276" s="24"/>
      <c r="AW276" s="23" t="s">
        <v>1650</v>
      </c>
      <c r="AX276" s="23" t="s">
        <v>1606</v>
      </c>
    </row>
    <row r="277" spans="1:50" s="21" customFormat="1" ht="15" x14ac:dyDescent="0.25">
      <c r="A277" s="25">
        <v>43492.818005833338</v>
      </c>
      <c r="B277" s="26" t="s">
        <v>1469</v>
      </c>
      <c r="C277" s="26" t="s">
        <v>1621</v>
      </c>
      <c r="D277" s="26" t="s">
        <v>1597</v>
      </c>
      <c r="E277" s="26" t="s">
        <v>1606</v>
      </c>
      <c r="F277" s="26" t="s">
        <v>1845</v>
      </c>
      <c r="G277" s="26" t="s">
        <v>1598</v>
      </c>
      <c r="H277" s="26" t="s">
        <v>1770</v>
      </c>
      <c r="I277" s="27"/>
      <c r="J277" s="27"/>
      <c r="K277" s="26" t="s">
        <v>1623</v>
      </c>
      <c r="L277" s="26">
        <v>1</v>
      </c>
      <c r="M277" s="26" t="s">
        <v>1601</v>
      </c>
      <c r="N277" s="26" t="s">
        <v>1476</v>
      </c>
      <c r="O277" s="26" t="s">
        <v>1603</v>
      </c>
      <c r="P277" s="26" t="s">
        <v>1476</v>
      </c>
      <c r="Q277" s="26" t="s">
        <v>1605</v>
      </c>
      <c r="R277" s="27"/>
      <c r="S277" s="26" t="s">
        <v>1606</v>
      </c>
      <c r="T277" s="26" t="s">
        <v>1606</v>
      </c>
      <c r="U277" s="26">
        <v>2</v>
      </c>
      <c r="V277" s="26" t="s">
        <v>1606</v>
      </c>
      <c r="W277" s="26" t="s">
        <v>1606</v>
      </c>
      <c r="X277" s="27"/>
      <c r="Y277" s="26" t="s">
        <v>1607</v>
      </c>
      <c r="Z277" s="26" t="s">
        <v>1607</v>
      </c>
      <c r="AA277" s="26" t="s">
        <v>1608</v>
      </c>
      <c r="AB277" s="26" t="s">
        <v>1606</v>
      </c>
      <c r="AC277" s="26" t="s">
        <v>1718</v>
      </c>
      <c r="AD277" s="26" t="s">
        <v>1477</v>
      </c>
      <c r="AE277" s="27"/>
      <c r="AF277" s="26" t="s">
        <v>1597</v>
      </c>
      <c r="AG277" s="26" t="s">
        <v>1603</v>
      </c>
      <c r="AH277" s="26" t="s">
        <v>1606</v>
      </c>
      <c r="AI277" s="26" t="s">
        <v>1606</v>
      </c>
      <c r="AJ277" s="26" t="s">
        <v>1606</v>
      </c>
      <c r="AK277" s="99" t="s">
        <v>1610</v>
      </c>
      <c r="AL277" s="27"/>
      <c r="AM277" s="26" t="s">
        <v>1606</v>
      </c>
      <c r="AN277" s="26" t="s">
        <v>1606</v>
      </c>
      <c r="AO277" s="27"/>
      <c r="AP277" s="27"/>
      <c r="AQ277" s="26" t="s">
        <v>1478</v>
      </c>
      <c r="AR277" s="26" t="s">
        <v>1479</v>
      </c>
      <c r="AS277" s="99" t="s">
        <v>1613</v>
      </c>
      <c r="AT277" s="26" t="s">
        <v>1606</v>
      </c>
      <c r="AU277" s="27"/>
      <c r="AV277" s="27"/>
      <c r="AW277" s="26" t="s">
        <v>1601</v>
      </c>
      <c r="AX277" s="26" t="s">
        <v>1606</v>
      </c>
    </row>
    <row r="278" spans="1:50" s="21" customFormat="1" ht="15" x14ac:dyDescent="0.25">
      <c r="A278" s="22">
        <v>43492.905841562504</v>
      </c>
      <c r="B278" s="23" t="s">
        <v>1469</v>
      </c>
      <c r="C278" s="23" t="s">
        <v>1621</v>
      </c>
      <c r="D278" s="23" t="s">
        <v>1597</v>
      </c>
      <c r="E278" s="23" t="s">
        <v>1598</v>
      </c>
      <c r="F278" s="24"/>
      <c r="G278" s="23" t="s">
        <v>1603</v>
      </c>
      <c r="H278" s="23" t="s">
        <v>1599</v>
      </c>
      <c r="I278" s="24"/>
      <c r="J278" s="23" t="s">
        <v>1480</v>
      </c>
      <c r="K278" s="23" t="s">
        <v>1623</v>
      </c>
      <c r="L278" s="23">
        <v>1</v>
      </c>
      <c r="M278" s="23" t="s">
        <v>1601</v>
      </c>
      <c r="N278" s="23" t="s">
        <v>1481</v>
      </c>
      <c r="O278" s="23" t="s">
        <v>1606</v>
      </c>
      <c r="P278" s="23" t="s">
        <v>1482</v>
      </c>
      <c r="Q278" s="23" t="s">
        <v>1605</v>
      </c>
      <c r="R278" s="24"/>
      <c r="S278" s="23" t="s">
        <v>1606</v>
      </c>
      <c r="T278" s="23" t="s">
        <v>1606</v>
      </c>
      <c r="U278" s="23">
        <v>2</v>
      </c>
      <c r="V278" s="23" t="s">
        <v>1606</v>
      </c>
      <c r="W278" s="23" t="s">
        <v>1606</v>
      </c>
      <c r="X278" s="24"/>
      <c r="Y278" s="23" t="s">
        <v>1607</v>
      </c>
      <c r="Z278" s="23" t="s">
        <v>1607</v>
      </c>
      <c r="AA278" s="23" t="s">
        <v>1608</v>
      </c>
      <c r="AB278" s="23" t="s">
        <v>1606</v>
      </c>
      <c r="AC278" s="23" t="s">
        <v>1617</v>
      </c>
      <c r="AD278" s="24"/>
      <c r="AE278" s="24"/>
      <c r="AF278" s="23" t="s">
        <v>1597</v>
      </c>
      <c r="AG278" s="23" t="s">
        <v>1603</v>
      </c>
      <c r="AH278" s="23" t="s">
        <v>1606</v>
      </c>
      <c r="AI278" s="23" t="s">
        <v>1606</v>
      </c>
      <c r="AJ278" s="23" t="s">
        <v>1606</v>
      </c>
      <c r="AK278" s="98" t="s">
        <v>1610</v>
      </c>
      <c r="AL278" s="24"/>
      <c r="AM278" s="23" t="s">
        <v>1606</v>
      </c>
      <c r="AN278" s="23" t="s">
        <v>1606</v>
      </c>
      <c r="AO278" s="23" t="s">
        <v>1483</v>
      </c>
      <c r="AP278" s="24"/>
      <c r="AQ278" s="23" t="s">
        <v>1484</v>
      </c>
      <c r="AR278" s="23" t="s">
        <v>1485</v>
      </c>
      <c r="AS278" s="98" t="s">
        <v>1613</v>
      </c>
      <c r="AT278" s="23" t="s">
        <v>1603</v>
      </c>
      <c r="AU278" s="23" t="s">
        <v>2282</v>
      </c>
      <c r="AV278" s="23" t="s">
        <v>2282</v>
      </c>
      <c r="AW278" s="23" t="s">
        <v>1650</v>
      </c>
      <c r="AX278" s="23" t="s">
        <v>1606</v>
      </c>
    </row>
    <row r="279" spans="1:50" s="21" customFormat="1" ht="15" x14ac:dyDescent="0.25">
      <c r="A279" s="25">
        <v>43493.942839293981</v>
      </c>
      <c r="B279" s="26" t="s">
        <v>1469</v>
      </c>
      <c r="C279" s="26" t="s">
        <v>1621</v>
      </c>
      <c r="D279" s="26" t="s">
        <v>1597</v>
      </c>
      <c r="E279" s="26" t="s">
        <v>1606</v>
      </c>
      <c r="F279" s="26" t="s">
        <v>1486</v>
      </c>
      <c r="G279" s="26" t="s">
        <v>1598</v>
      </c>
      <c r="H279" s="26" t="s">
        <v>1599</v>
      </c>
      <c r="I279" s="27"/>
      <c r="J279" s="26" t="s">
        <v>1487</v>
      </c>
      <c r="K279" s="26" t="s">
        <v>1640</v>
      </c>
      <c r="L279" s="26">
        <v>1</v>
      </c>
      <c r="M279" s="26" t="s">
        <v>1670</v>
      </c>
      <c r="N279" s="26" t="s">
        <v>1488</v>
      </c>
      <c r="O279" s="26" t="s">
        <v>1603</v>
      </c>
      <c r="P279" s="26" t="s">
        <v>596</v>
      </c>
      <c r="Q279" s="26" t="s">
        <v>1605</v>
      </c>
      <c r="R279" s="27"/>
      <c r="S279" s="26" t="s">
        <v>1606</v>
      </c>
      <c r="T279" s="26" t="s">
        <v>1606</v>
      </c>
      <c r="U279" s="26">
        <v>2</v>
      </c>
      <c r="V279" s="26" t="s">
        <v>1606</v>
      </c>
      <c r="W279" s="26" t="s">
        <v>1606</v>
      </c>
      <c r="X279" s="26" t="s">
        <v>597</v>
      </c>
      <c r="Y279" s="26" t="s">
        <v>1607</v>
      </c>
      <c r="Z279" s="26" t="s">
        <v>1607</v>
      </c>
      <c r="AA279" s="26" t="s">
        <v>1608</v>
      </c>
      <c r="AB279" s="26" t="s">
        <v>1598</v>
      </c>
      <c r="AC279" s="26" t="s">
        <v>1609</v>
      </c>
      <c r="AD279" s="27"/>
      <c r="AE279" s="27"/>
      <c r="AF279" s="26" t="s">
        <v>1597</v>
      </c>
      <c r="AG279" s="26" t="s">
        <v>1598</v>
      </c>
      <c r="AH279" s="26" t="s">
        <v>1598</v>
      </c>
      <c r="AI279" s="26" t="s">
        <v>1606</v>
      </c>
      <c r="AJ279" s="26" t="s">
        <v>1606</v>
      </c>
      <c r="AK279" s="99" t="s">
        <v>1610</v>
      </c>
      <c r="AL279" s="27"/>
      <c r="AM279" s="26" t="s">
        <v>1606</v>
      </c>
      <c r="AN279" s="26" t="s">
        <v>1606</v>
      </c>
      <c r="AO279" s="26" t="s">
        <v>598</v>
      </c>
      <c r="AP279" s="27"/>
      <c r="AQ279" s="26" t="s">
        <v>599</v>
      </c>
      <c r="AR279" s="26" t="s">
        <v>600</v>
      </c>
      <c r="AS279" s="99" t="s">
        <v>1613</v>
      </c>
      <c r="AT279" s="26" t="s">
        <v>1603</v>
      </c>
      <c r="AU279" s="27"/>
      <c r="AV279" s="27"/>
      <c r="AW279" s="26" t="s">
        <v>1601</v>
      </c>
      <c r="AX279" s="26" t="s">
        <v>1606</v>
      </c>
    </row>
    <row r="280" spans="1:50" s="21" customFormat="1" ht="15" x14ac:dyDescent="0.25">
      <c r="A280" s="22">
        <v>43494.365927094907</v>
      </c>
      <c r="B280" s="23" t="s">
        <v>1469</v>
      </c>
      <c r="C280" s="23" t="s">
        <v>1621</v>
      </c>
      <c r="D280" s="23" t="s">
        <v>1597</v>
      </c>
      <c r="E280" s="23" t="s">
        <v>1598</v>
      </c>
      <c r="F280" s="24"/>
      <c r="G280" s="23" t="s">
        <v>1598</v>
      </c>
      <c r="H280" s="23" t="s">
        <v>1599</v>
      </c>
      <c r="I280" s="24"/>
      <c r="J280" s="23" t="s">
        <v>601</v>
      </c>
      <c r="K280" s="23" t="s">
        <v>1600</v>
      </c>
      <c r="L280" s="23">
        <v>1</v>
      </c>
      <c r="M280" s="23" t="s">
        <v>1601</v>
      </c>
      <c r="N280" s="23" t="s">
        <v>602</v>
      </c>
      <c r="O280" s="23" t="s">
        <v>1603</v>
      </c>
      <c r="P280" s="23" t="s">
        <v>1770</v>
      </c>
      <c r="Q280" s="23" t="s">
        <v>1605</v>
      </c>
      <c r="R280" s="24"/>
      <c r="S280" s="23" t="s">
        <v>1603</v>
      </c>
      <c r="T280" s="23" t="s">
        <v>1606</v>
      </c>
      <c r="U280" s="23">
        <v>3</v>
      </c>
      <c r="V280" s="23" t="s">
        <v>1606</v>
      </c>
      <c r="W280" s="23" t="s">
        <v>1603</v>
      </c>
      <c r="X280" s="23" t="s">
        <v>603</v>
      </c>
      <c r="Y280" s="23" t="s">
        <v>1607</v>
      </c>
      <c r="Z280" s="23" t="s">
        <v>1607</v>
      </c>
      <c r="AA280" s="23" t="s">
        <v>1608</v>
      </c>
      <c r="AB280" s="23" t="s">
        <v>1606</v>
      </c>
      <c r="AC280" s="23" t="s">
        <v>1609</v>
      </c>
      <c r="AD280" s="24"/>
      <c r="AE280" s="23" t="s">
        <v>604</v>
      </c>
      <c r="AF280" s="23" t="s">
        <v>1597</v>
      </c>
      <c r="AG280" s="23" t="s">
        <v>1606</v>
      </c>
      <c r="AH280" s="23" t="s">
        <v>1606</v>
      </c>
      <c r="AI280" s="23" t="s">
        <v>1606</v>
      </c>
      <c r="AJ280" s="23" t="s">
        <v>1606</v>
      </c>
      <c r="AK280" s="98" t="s">
        <v>1613</v>
      </c>
      <c r="AL280" s="24"/>
      <c r="AM280" s="23" t="s">
        <v>1606</v>
      </c>
      <c r="AN280" s="23" t="s">
        <v>1598</v>
      </c>
      <c r="AO280" s="24"/>
      <c r="AP280" s="24"/>
      <c r="AQ280" s="23" t="s">
        <v>605</v>
      </c>
      <c r="AR280" s="24"/>
      <c r="AS280" s="98" t="s">
        <v>1613</v>
      </c>
      <c r="AT280" s="23" t="s">
        <v>1606</v>
      </c>
      <c r="AU280" s="24"/>
      <c r="AV280" s="24"/>
      <c r="AW280" s="23" t="s">
        <v>1601</v>
      </c>
      <c r="AX280" s="23" t="s">
        <v>1606</v>
      </c>
    </row>
    <row r="281" spans="1:50" s="21" customFormat="1" ht="15" x14ac:dyDescent="0.25">
      <c r="A281" s="25">
        <v>43494.405272592594</v>
      </c>
      <c r="B281" s="26" t="s">
        <v>1469</v>
      </c>
      <c r="C281" s="26" t="s">
        <v>1621</v>
      </c>
      <c r="D281" s="26" t="s">
        <v>1597</v>
      </c>
      <c r="E281" s="26" t="s">
        <v>1598</v>
      </c>
      <c r="F281" s="27"/>
      <c r="G281" s="26" t="s">
        <v>1598</v>
      </c>
      <c r="H281" s="26" t="s">
        <v>1599</v>
      </c>
      <c r="I281" s="27"/>
      <c r="J281" s="26" t="s">
        <v>606</v>
      </c>
      <c r="K281" s="26" t="s">
        <v>1600</v>
      </c>
      <c r="L281" s="26">
        <v>2</v>
      </c>
      <c r="M281" s="26" t="s">
        <v>1601</v>
      </c>
      <c r="N281" s="26" t="s">
        <v>607</v>
      </c>
      <c r="O281" s="26" t="s">
        <v>1606</v>
      </c>
      <c r="P281" s="26" t="s">
        <v>608</v>
      </c>
      <c r="Q281" s="26" t="s">
        <v>1605</v>
      </c>
      <c r="R281" s="27"/>
      <c r="S281" s="26" t="s">
        <v>1603</v>
      </c>
      <c r="T281" s="26" t="s">
        <v>1606</v>
      </c>
      <c r="U281" s="26">
        <v>3</v>
      </c>
      <c r="V281" s="26" t="s">
        <v>1606</v>
      </c>
      <c r="W281" s="26" t="s">
        <v>1603</v>
      </c>
      <c r="X281" s="26" t="s">
        <v>609</v>
      </c>
      <c r="Y281" s="26" t="s">
        <v>1607</v>
      </c>
      <c r="Z281" s="26" t="s">
        <v>1607</v>
      </c>
      <c r="AA281" s="26" t="s">
        <v>1608</v>
      </c>
      <c r="AB281" s="26" t="s">
        <v>1606</v>
      </c>
      <c r="AC281" s="26" t="s">
        <v>1609</v>
      </c>
      <c r="AD281" s="27"/>
      <c r="AE281" s="27"/>
      <c r="AF281" s="26" t="s">
        <v>1597</v>
      </c>
      <c r="AG281" s="26" t="s">
        <v>1606</v>
      </c>
      <c r="AH281" s="26" t="s">
        <v>1606</v>
      </c>
      <c r="AI281" s="26" t="s">
        <v>1606</v>
      </c>
      <c r="AJ281" s="26" t="s">
        <v>1606</v>
      </c>
      <c r="AK281" s="99" t="s">
        <v>1613</v>
      </c>
      <c r="AL281" s="27"/>
      <c r="AM281" s="26" t="s">
        <v>1606</v>
      </c>
      <c r="AN281" s="26" t="s">
        <v>1606</v>
      </c>
      <c r="AO281" s="27"/>
      <c r="AP281" s="27"/>
      <c r="AQ281" s="26" t="s">
        <v>610</v>
      </c>
      <c r="AR281" s="27"/>
      <c r="AS281" s="99" t="s">
        <v>1613</v>
      </c>
      <c r="AT281" s="26" t="s">
        <v>1606</v>
      </c>
      <c r="AU281" s="27"/>
      <c r="AV281" s="27"/>
      <c r="AW281" s="26" t="s">
        <v>1601</v>
      </c>
      <c r="AX281" s="26" t="s">
        <v>1606</v>
      </c>
    </row>
    <row r="282" spans="1:50" s="21" customFormat="1" ht="15" x14ac:dyDescent="0.25">
      <c r="A282" s="22">
        <v>43494.4627562963</v>
      </c>
      <c r="B282" s="23" t="s">
        <v>1469</v>
      </c>
      <c r="C282" s="23" t="s">
        <v>1621</v>
      </c>
      <c r="D282" s="23" t="s">
        <v>1597</v>
      </c>
      <c r="E282" s="23" t="s">
        <v>1606</v>
      </c>
      <c r="F282" s="23" t="s">
        <v>1171</v>
      </c>
      <c r="G282" s="23" t="s">
        <v>1598</v>
      </c>
      <c r="H282" s="23" t="s">
        <v>1599</v>
      </c>
      <c r="I282" s="24"/>
      <c r="J282" s="24"/>
      <c r="K282" s="23" t="s">
        <v>1600</v>
      </c>
      <c r="L282" s="23">
        <v>1</v>
      </c>
      <c r="M282" s="23" t="s">
        <v>1670</v>
      </c>
      <c r="N282" s="23" t="s">
        <v>611</v>
      </c>
      <c r="O282" s="23" t="s">
        <v>1603</v>
      </c>
      <c r="P282" s="23" t="s">
        <v>612</v>
      </c>
      <c r="Q282" s="23" t="s">
        <v>1605</v>
      </c>
      <c r="R282" s="24"/>
      <c r="S282" s="23" t="s">
        <v>1603</v>
      </c>
      <c r="T282" s="23" t="s">
        <v>1606</v>
      </c>
      <c r="U282" s="23">
        <v>2</v>
      </c>
      <c r="V282" s="23" t="s">
        <v>1606</v>
      </c>
      <c r="W282" s="23" t="s">
        <v>1606</v>
      </c>
      <c r="X282" s="24"/>
      <c r="Y282" s="23" t="s">
        <v>1607</v>
      </c>
      <c r="Z282" s="23" t="s">
        <v>1607</v>
      </c>
      <c r="AA282" s="23" t="s">
        <v>1608</v>
      </c>
      <c r="AB282" s="23" t="s">
        <v>1606</v>
      </c>
      <c r="AC282" s="23" t="s">
        <v>1609</v>
      </c>
      <c r="AD282" s="24"/>
      <c r="AE282" s="24"/>
      <c r="AF282" s="23" t="s">
        <v>1597</v>
      </c>
      <c r="AG282" s="23" t="s">
        <v>1598</v>
      </c>
      <c r="AH282" s="23" t="s">
        <v>1598</v>
      </c>
      <c r="AI282" s="23" t="s">
        <v>1606</v>
      </c>
      <c r="AJ282" s="23" t="s">
        <v>1606</v>
      </c>
      <c r="AK282" s="98" t="s">
        <v>1610</v>
      </c>
      <c r="AL282" s="24"/>
      <c r="AM282" s="23" t="s">
        <v>1606</v>
      </c>
      <c r="AN282" s="23" t="s">
        <v>1606</v>
      </c>
      <c r="AO282" s="23" t="s">
        <v>613</v>
      </c>
      <c r="AP282" s="24"/>
      <c r="AQ282" s="23" t="s">
        <v>614</v>
      </c>
      <c r="AR282" s="24"/>
      <c r="AS282" s="98" t="s">
        <v>1613</v>
      </c>
      <c r="AT282" s="23" t="s">
        <v>1606</v>
      </c>
      <c r="AU282" s="24"/>
      <c r="AV282" s="24"/>
      <c r="AW282" s="23" t="s">
        <v>1650</v>
      </c>
      <c r="AX282" s="23" t="s">
        <v>1606</v>
      </c>
    </row>
    <row r="283" spans="1:50" s="21" customFormat="1" ht="15" x14ac:dyDescent="0.25">
      <c r="A283" s="25">
        <v>43494.899492337965</v>
      </c>
      <c r="B283" s="26" t="s">
        <v>1469</v>
      </c>
      <c r="C283" s="26" t="s">
        <v>1621</v>
      </c>
      <c r="D283" s="26" t="s">
        <v>1597</v>
      </c>
      <c r="E283" s="26" t="s">
        <v>1603</v>
      </c>
      <c r="F283" s="27"/>
      <c r="G283" s="26" t="s">
        <v>1603</v>
      </c>
      <c r="H283" s="26" t="s">
        <v>1599</v>
      </c>
      <c r="I283" s="27"/>
      <c r="J283" s="27"/>
      <c r="K283" s="26" t="s">
        <v>1600</v>
      </c>
      <c r="L283" s="26">
        <v>1</v>
      </c>
      <c r="M283" s="26" t="s">
        <v>1670</v>
      </c>
      <c r="N283" s="26" t="s">
        <v>615</v>
      </c>
      <c r="O283" s="26" t="s">
        <v>1603</v>
      </c>
      <c r="P283" s="26" t="s">
        <v>1603</v>
      </c>
      <c r="Q283" s="26" t="s">
        <v>1605</v>
      </c>
      <c r="R283" s="27"/>
      <c r="S283" s="26" t="s">
        <v>1603</v>
      </c>
      <c r="T283" s="26" t="s">
        <v>1606</v>
      </c>
      <c r="U283" s="26">
        <v>3</v>
      </c>
      <c r="V283" s="26" t="s">
        <v>1606</v>
      </c>
      <c r="W283" s="26" t="s">
        <v>1606</v>
      </c>
      <c r="X283" s="27"/>
      <c r="Y283" s="26" t="s">
        <v>1607</v>
      </c>
      <c r="Z283" s="26" t="s">
        <v>1607</v>
      </c>
      <c r="AA283" s="26" t="s">
        <v>1608</v>
      </c>
      <c r="AB283" s="26" t="s">
        <v>1606</v>
      </c>
      <c r="AC283" s="26" t="s">
        <v>1609</v>
      </c>
      <c r="AD283" s="27"/>
      <c r="AE283" s="27"/>
      <c r="AF283" s="26" t="s">
        <v>1597</v>
      </c>
      <c r="AG283" s="26" t="s">
        <v>1598</v>
      </c>
      <c r="AH283" s="26" t="s">
        <v>1598</v>
      </c>
      <c r="AI283" s="26" t="s">
        <v>1606</v>
      </c>
      <c r="AJ283" s="26" t="s">
        <v>1606</v>
      </c>
      <c r="AK283" s="99" t="s">
        <v>1610</v>
      </c>
      <c r="AL283" s="27"/>
      <c r="AM283" s="26" t="s">
        <v>1606</v>
      </c>
      <c r="AN283" s="26" t="s">
        <v>1606</v>
      </c>
      <c r="AO283" s="26" t="s">
        <v>616</v>
      </c>
      <c r="AP283" s="27"/>
      <c r="AQ283" s="26" t="s">
        <v>617</v>
      </c>
      <c r="AR283" s="27"/>
      <c r="AS283" s="99" t="s">
        <v>1613</v>
      </c>
      <c r="AT283" s="26" t="s">
        <v>1606</v>
      </c>
      <c r="AU283" s="27"/>
      <c r="AV283" s="27"/>
      <c r="AW283" s="26" t="s">
        <v>1650</v>
      </c>
      <c r="AX283" s="26" t="s">
        <v>1606</v>
      </c>
    </row>
    <row r="284" spans="1:50" s="21" customFormat="1" ht="15" x14ac:dyDescent="0.25">
      <c r="A284" s="22">
        <v>43494.944090439814</v>
      </c>
      <c r="B284" s="23" t="s">
        <v>1469</v>
      </c>
      <c r="C284" s="23" t="s">
        <v>1621</v>
      </c>
      <c r="D284" s="23" t="s">
        <v>1597</v>
      </c>
      <c r="E284" s="23" t="s">
        <v>1598</v>
      </c>
      <c r="F284" s="24"/>
      <c r="G284" s="23" t="s">
        <v>1598</v>
      </c>
      <c r="H284" s="23" t="s">
        <v>1599</v>
      </c>
      <c r="I284" s="24"/>
      <c r="J284" s="24"/>
      <c r="K284" s="23" t="s">
        <v>1600</v>
      </c>
      <c r="L284" s="23">
        <v>1</v>
      </c>
      <c r="M284" s="23" t="s">
        <v>1670</v>
      </c>
      <c r="N284" s="23" t="s">
        <v>618</v>
      </c>
      <c r="O284" s="23" t="s">
        <v>1606</v>
      </c>
      <c r="P284" s="23" t="s">
        <v>1603</v>
      </c>
      <c r="Q284" s="23" t="s">
        <v>1605</v>
      </c>
      <c r="R284" s="24"/>
      <c r="S284" s="23" t="s">
        <v>1603</v>
      </c>
      <c r="T284" s="23" t="s">
        <v>1606</v>
      </c>
      <c r="U284" s="23">
        <v>1</v>
      </c>
      <c r="V284" s="23" t="s">
        <v>1606</v>
      </c>
      <c r="W284" s="23" t="s">
        <v>1606</v>
      </c>
      <c r="X284" s="24"/>
      <c r="Y284" s="23" t="s">
        <v>1607</v>
      </c>
      <c r="Z284" s="23" t="s">
        <v>1607</v>
      </c>
      <c r="AA284" s="23" t="s">
        <v>1608</v>
      </c>
      <c r="AB284" s="23" t="s">
        <v>1606</v>
      </c>
      <c r="AC284" s="23" t="s">
        <v>1617</v>
      </c>
      <c r="AD284" s="24"/>
      <c r="AE284" s="24"/>
      <c r="AF284" s="23" t="s">
        <v>1597</v>
      </c>
      <c r="AG284" s="23" t="s">
        <v>1603</v>
      </c>
      <c r="AH284" s="23" t="s">
        <v>1603</v>
      </c>
      <c r="AI284" s="23" t="s">
        <v>1606</v>
      </c>
      <c r="AJ284" s="23" t="s">
        <v>1606</v>
      </c>
      <c r="AK284" s="98" t="s">
        <v>1610</v>
      </c>
      <c r="AL284" s="24"/>
      <c r="AM284" s="23" t="s">
        <v>1606</v>
      </c>
      <c r="AN284" s="23" t="s">
        <v>1606</v>
      </c>
      <c r="AO284" s="24"/>
      <c r="AP284" s="24"/>
      <c r="AQ284" s="23" t="s">
        <v>619</v>
      </c>
      <c r="AR284" s="24"/>
      <c r="AS284" s="98" t="s">
        <v>1610</v>
      </c>
      <c r="AT284" s="23" t="s">
        <v>1603</v>
      </c>
      <c r="AU284" s="24"/>
      <c r="AV284" s="24"/>
      <c r="AW284" s="23" t="s">
        <v>1650</v>
      </c>
      <c r="AX284" s="23" t="s">
        <v>1606</v>
      </c>
    </row>
    <row r="285" spans="1:50" s="21" customFormat="1" ht="15" x14ac:dyDescent="0.25">
      <c r="A285" s="25">
        <v>43499.826791099535</v>
      </c>
      <c r="B285" s="26" t="s">
        <v>1469</v>
      </c>
      <c r="C285" s="26" t="s">
        <v>1621</v>
      </c>
      <c r="D285" s="26" t="s">
        <v>1597</v>
      </c>
      <c r="E285" s="26" t="s">
        <v>1598</v>
      </c>
      <c r="F285" s="27"/>
      <c r="G285" s="26" t="s">
        <v>1598</v>
      </c>
      <c r="H285" s="26" t="s">
        <v>1599</v>
      </c>
      <c r="I285" s="27"/>
      <c r="J285" s="27"/>
      <c r="K285" s="26" t="s">
        <v>1600</v>
      </c>
      <c r="L285" s="26">
        <v>1</v>
      </c>
      <c r="M285" s="26" t="s">
        <v>1670</v>
      </c>
      <c r="N285" s="26" t="s">
        <v>620</v>
      </c>
      <c r="O285" s="26" t="s">
        <v>1603</v>
      </c>
      <c r="P285" s="26" t="s">
        <v>621</v>
      </c>
      <c r="Q285" s="26" t="s">
        <v>1605</v>
      </c>
      <c r="R285" s="27"/>
      <c r="S285" s="26" t="s">
        <v>1606</v>
      </c>
      <c r="T285" s="26" t="s">
        <v>1606</v>
      </c>
      <c r="U285" s="26">
        <v>2</v>
      </c>
      <c r="V285" s="26" t="s">
        <v>1606</v>
      </c>
      <c r="W285" s="26" t="s">
        <v>1606</v>
      </c>
      <c r="X285" s="27"/>
      <c r="Y285" s="26" t="s">
        <v>1607</v>
      </c>
      <c r="Z285" s="26" t="s">
        <v>1607</v>
      </c>
      <c r="AA285" s="26" t="s">
        <v>1608</v>
      </c>
      <c r="AB285" s="26" t="s">
        <v>1606</v>
      </c>
      <c r="AC285" s="26" t="s">
        <v>1609</v>
      </c>
      <c r="AD285" s="27"/>
      <c r="AE285" s="27"/>
      <c r="AF285" s="26" t="s">
        <v>1597</v>
      </c>
      <c r="AG285" s="26" t="s">
        <v>1603</v>
      </c>
      <c r="AH285" s="26" t="s">
        <v>1603</v>
      </c>
      <c r="AI285" s="26" t="s">
        <v>1603</v>
      </c>
      <c r="AJ285" s="26" t="s">
        <v>1606</v>
      </c>
      <c r="AK285" s="99" t="s">
        <v>1610</v>
      </c>
      <c r="AL285" s="27"/>
      <c r="AM285" s="26" t="s">
        <v>1606</v>
      </c>
      <c r="AN285" s="26" t="s">
        <v>1606</v>
      </c>
      <c r="AO285" s="26" t="s">
        <v>622</v>
      </c>
      <c r="AP285" s="26" t="s">
        <v>623</v>
      </c>
      <c r="AQ285" s="26" t="s">
        <v>624</v>
      </c>
      <c r="AR285" s="27"/>
      <c r="AS285" s="99" t="s">
        <v>1620</v>
      </c>
      <c r="AT285" s="26" t="s">
        <v>1603</v>
      </c>
      <c r="AU285" s="26" t="s">
        <v>2282</v>
      </c>
      <c r="AV285" s="26" t="s">
        <v>625</v>
      </c>
      <c r="AW285" s="26" t="s">
        <v>1601</v>
      </c>
      <c r="AX285" s="26" t="s">
        <v>1603</v>
      </c>
    </row>
    <row r="286" spans="1:50" s="21" customFormat="1" ht="15" x14ac:dyDescent="0.25">
      <c r="A286" s="22">
        <v>43502.386398055554</v>
      </c>
      <c r="B286" s="23" t="s">
        <v>1469</v>
      </c>
      <c r="C286" s="23" t="s">
        <v>1621</v>
      </c>
      <c r="D286" s="23" t="s">
        <v>1597</v>
      </c>
      <c r="E286" s="23" t="s">
        <v>1598</v>
      </c>
      <c r="F286" s="24"/>
      <c r="G286" s="23" t="s">
        <v>1598</v>
      </c>
      <c r="H286" s="23" t="s">
        <v>1599</v>
      </c>
      <c r="I286" s="24"/>
      <c r="J286" s="24"/>
      <c r="K286" s="23" t="s">
        <v>1600</v>
      </c>
      <c r="L286" s="23">
        <v>2</v>
      </c>
      <c r="M286" s="23" t="s">
        <v>1601</v>
      </c>
      <c r="N286" s="23" t="s">
        <v>626</v>
      </c>
      <c r="O286" s="23" t="s">
        <v>1603</v>
      </c>
      <c r="P286" s="23" t="s">
        <v>627</v>
      </c>
      <c r="Q286" s="23" t="s">
        <v>1673</v>
      </c>
      <c r="R286" s="24"/>
      <c r="S286" s="23" t="s">
        <v>1606</v>
      </c>
      <c r="T286" s="23" t="s">
        <v>1606</v>
      </c>
      <c r="U286" s="23">
        <v>2</v>
      </c>
      <c r="V286" s="23" t="s">
        <v>1606</v>
      </c>
      <c r="W286" s="23" t="s">
        <v>1606</v>
      </c>
      <c r="X286" s="24"/>
      <c r="Y286" s="23" t="s">
        <v>1607</v>
      </c>
      <c r="Z286" s="23" t="s">
        <v>1607</v>
      </c>
      <c r="AA286" s="23" t="s">
        <v>1608</v>
      </c>
      <c r="AB286" s="23" t="s">
        <v>1606</v>
      </c>
      <c r="AC286" s="23" t="s">
        <v>1718</v>
      </c>
      <c r="AD286" s="23" t="s">
        <v>628</v>
      </c>
      <c r="AE286" s="24"/>
      <c r="AF286" s="23" t="s">
        <v>1597</v>
      </c>
      <c r="AG286" s="23" t="s">
        <v>1606</v>
      </c>
      <c r="AH286" s="23" t="s">
        <v>1598</v>
      </c>
      <c r="AI286" s="23" t="s">
        <v>1598</v>
      </c>
      <c r="AJ286" s="23" t="s">
        <v>1606</v>
      </c>
      <c r="AK286" s="98" t="s">
        <v>1610</v>
      </c>
      <c r="AL286" s="23" t="s">
        <v>629</v>
      </c>
      <c r="AM286" s="23" t="s">
        <v>1606</v>
      </c>
      <c r="AN286" s="23" t="s">
        <v>1598</v>
      </c>
      <c r="AO286" s="24"/>
      <c r="AP286" s="24"/>
      <c r="AQ286" s="23" t="s">
        <v>630</v>
      </c>
      <c r="AR286" s="24"/>
      <c r="AS286" s="98" t="s">
        <v>1620</v>
      </c>
      <c r="AT286" s="23" t="s">
        <v>1603</v>
      </c>
      <c r="AU286" s="24"/>
      <c r="AV286" s="24"/>
      <c r="AW286" s="23" t="s">
        <v>1601</v>
      </c>
      <c r="AX286" s="23" t="s">
        <v>1606</v>
      </c>
    </row>
    <row r="287" spans="1:50" s="21" customFormat="1" ht="15" x14ac:dyDescent="0.25">
      <c r="A287" s="25">
        <v>43508.323518032412</v>
      </c>
      <c r="B287" s="26" t="s">
        <v>1469</v>
      </c>
      <c r="C287" s="26" t="s">
        <v>1621</v>
      </c>
      <c r="D287" s="26" t="s">
        <v>1597</v>
      </c>
      <c r="E287" s="26" t="s">
        <v>1603</v>
      </c>
      <c r="F287" s="27"/>
      <c r="G287" s="26" t="s">
        <v>1598</v>
      </c>
      <c r="H287" s="26" t="s">
        <v>1599</v>
      </c>
      <c r="I287" s="27"/>
      <c r="J287" s="27"/>
      <c r="K287" s="26" t="s">
        <v>1623</v>
      </c>
      <c r="L287" s="26">
        <v>2</v>
      </c>
      <c r="M287" s="26" t="s">
        <v>1601</v>
      </c>
      <c r="N287" s="26" t="s">
        <v>631</v>
      </c>
      <c r="O287" s="26" t="s">
        <v>1603</v>
      </c>
      <c r="P287" s="26" t="s">
        <v>632</v>
      </c>
      <c r="Q287" s="26" t="s">
        <v>1605</v>
      </c>
      <c r="R287" s="27"/>
      <c r="S287" s="26" t="s">
        <v>1606</v>
      </c>
      <c r="T287" s="26" t="s">
        <v>1606</v>
      </c>
      <c r="U287" s="26">
        <v>2</v>
      </c>
      <c r="V287" s="26" t="s">
        <v>1606</v>
      </c>
      <c r="W287" s="26" t="s">
        <v>1603</v>
      </c>
      <c r="X287" s="27"/>
      <c r="Y287" s="26" t="s">
        <v>1607</v>
      </c>
      <c r="Z287" s="26" t="s">
        <v>1607</v>
      </c>
      <c r="AA287" s="26" t="s">
        <v>1608</v>
      </c>
      <c r="AB287" s="26" t="s">
        <v>1606</v>
      </c>
      <c r="AC287" s="26" t="s">
        <v>1718</v>
      </c>
      <c r="AD287" s="26" t="s">
        <v>2004</v>
      </c>
      <c r="AE287" s="27"/>
      <c r="AF287" s="26" t="s">
        <v>1597</v>
      </c>
      <c r="AG287" s="26" t="s">
        <v>1603</v>
      </c>
      <c r="AH287" s="26" t="s">
        <v>1606</v>
      </c>
      <c r="AI287" s="26" t="s">
        <v>1606</v>
      </c>
      <c r="AJ287" s="26" t="s">
        <v>1606</v>
      </c>
      <c r="AK287" s="99" t="s">
        <v>1610</v>
      </c>
      <c r="AL287" s="27"/>
      <c r="AM287" s="26" t="s">
        <v>1606</v>
      </c>
      <c r="AN287" s="26" t="s">
        <v>1606</v>
      </c>
      <c r="AO287" s="27"/>
      <c r="AP287" s="27"/>
      <c r="AQ287" s="26" t="s">
        <v>633</v>
      </c>
      <c r="AR287" s="27"/>
      <c r="AS287" s="99" t="s">
        <v>1613</v>
      </c>
      <c r="AT287" s="26" t="s">
        <v>1603</v>
      </c>
      <c r="AU287" s="27"/>
      <c r="AV287" s="27"/>
      <c r="AW287" s="26" t="s">
        <v>1650</v>
      </c>
      <c r="AX287" s="26" t="s">
        <v>1606</v>
      </c>
    </row>
    <row r="288" spans="1:50" s="21" customFormat="1" ht="15" x14ac:dyDescent="0.25">
      <c r="A288" s="22">
        <v>43509.346142696755</v>
      </c>
      <c r="B288" s="23" t="s">
        <v>1469</v>
      </c>
      <c r="C288" s="23" t="s">
        <v>1621</v>
      </c>
      <c r="D288" s="23" t="s">
        <v>1597</v>
      </c>
      <c r="E288" s="23" t="s">
        <v>1606</v>
      </c>
      <c r="F288" s="23" t="s">
        <v>634</v>
      </c>
      <c r="G288" s="23" t="s">
        <v>1603</v>
      </c>
      <c r="H288" s="23" t="s">
        <v>1599</v>
      </c>
      <c r="I288" s="24"/>
      <c r="J288" s="24"/>
      <c r="K288" s="23" t="s">
        <v>1600</v>
      </c>
      <c r="L288" s="23">
        <v>1</v>
      </c>
      <c r="M288" s="23" t="s">
        <v>1670</v>
      </c>
      <c r="N288" s="23" t="s">
        <v>1685</v>
      </c>
      <c r="O288" s="23" t="s">
        <v>1603</v>
      </c>
      <c r="P288" s="23" t="s">
        <v>1599</v>
      </c>
      <c r="Q288" s="23" t="s">
        <v>1605</v>
      </c>
      <c r="R288" s="24"/>
      <c r="S288" s="23" t="s">
        <v>1606</v>
      </c>
      <c r="T288" s="23" t="s">
        <v>1606</v>
      </c>
      <c r="U288" s="23">
        <v>2</v>
      </c>
      <c r="V288" s="23" t="s">
        <v>1606</v>
      </c>
      <c r="W288" s="23" t="s">
        <v>1606</v>
      </c>
      <c r="X288" s="23" t="s">
        <v>635</v>
      </c>
      <c r="Y288" s="23" t="s">
        <v>1607</v>
      </c>
      <c r="Z288" s="23" t="s">
        <v>1607</v>
      </c>
      <c r="AA288" s="23" t="s">
        <v>1608</v>
      </c>
      <c r="AB288" s="23" t="s">
        <v>1606</v>
      </c>
      <c r="AC288" s="23" t="s">
        <v>1609</v>
      </c>
      <c r="AD288" s="23" t="s">
        <v>1685</v>
      </c>
      <c r="AE288" s="23" t="s">
        <v>1685</v>
      </c>
      <c r="AF288" s="23" t="s">
        <v>1597</v>
      </c>
      <c r="AG288" s="23" t="s">
        <v>1603</v>
      </c>
      <c r="AH288" s="23" t="s">
        <v>1598</v>
      </c>
      <c r="AI288" s="23" t="s">
        <v>1598</v>
      </c>
      <c r="AJ288" s="23" t="s">
        <v>1606</v>
      </c>
      <c r="AK288" s="98" t="s">
        <v>1610</v>
      </c>
      <c r="AL288" s="23" t="s">
        <v>1685</v>
      </c>
      <c r="AM288" s="23" t="s">
        <v>1606</v>
      </c>
      <c r="AN288" s="23" t="s">
        <v>1606</v>
      </c>
      <c r="AO288" s="23" t="s">
        <v>636</v>
      </c>
      <c r="AP288" s="23" t="s">
        <v>1685</v>
      </c>
      <c r="AQ288" s="23" t="s">
        <v>637</v>
      </c>
      <c r="AR288" s="23" t="s">
        <v>638</v>
      </c>
      <c r="AS288" s="98" t="s">
        <v>1620</v>
      </c>
      <c r="AT288" s="23" t="s">
        <v>1606</v>
      </c>
      <c r="AU288" s="23" t="s">
        <v>639</v>
      </c>
      <c r="AV288" s="23" t="s">
        <v>1768</v>
      </c>
      <c r="AW288" s="23" t="s">
        <v>1601</v>
      </c>
      <c r="AX288" s="23" t="s">
        <v>1603</v>
      </c>
    </row>
    <row r="289" spans="1:50" s="21" customFormat="1" ht="15" x14ac:dyDescent="0.25">
      <c r="A289" s="25">
        <v>43511.632833993055</v>
      </c>
      <c r="B289" s="26" t="s">
        <v>1469</v>
      </c>
      <c r="C289" s="26" t="s">
        <v>1621</v>
      </c>
      <c r="D289" s="26" t="s">
        <v>1618</v>
      </c>
      <c r="E289" s="26" t="s">
        <v>1603</v>
      </c>
      <c r="F289" s="27"/>
      <c r="G289" s="26" t="s">
        <v>1603</v>
      </c>
      <c r="H289" s="26" t="s">
        <v>1599</v>
      </c>
      <c r="I289" s="27"/>
      <c r="J289" s="27"/>
      <c r="K289" s="26" t="s">
        <v>1600</v>
      </c>
      <c r="L289" s="26">
        <v>3</v>
      </c>
      <c r="M289" s="26" t="s">
        <v>1601</v>
      </c>
      <c r="N289" s="26" t="s">
        <v>640</v>
      </c>
      <c r="O289" s="26" t="s">
        <v>1603</v>
      </c>
      <c r="P289" s="26" t="s">
        <v>641</v>
      </c>
      <c r="Q289" s="26" t="s">
        <v>1810</v>
      </c>
      <c r="R289" s="27"/>
      <c r="S289" s="26" t="s">
        <v>1606</v>
      </c>
      <c r="T289" s="26" t="s">
        <v>1606</v>
      </c>
      <c r="U289" s="26">
        <v>1</v>
      </c>
      <c r="V289" s="26" t="s">
        <v>1606</v>
      </c>
      <c r="W289" s="26" t="s">
        <v>1603</v>
      </c>
      <c r="X289" s="26" t="s">
        <v>642</v>
      </c>
      <c r="Y289" s="26" t="s">
        <v>1616</v>
      </c>
      <c r="Z289" s="26" t="s">
        <v>1616</v>
      </c>
      <c r="AA289" s="26" t="s">
        <v>1608</v>
      </c>
      <c r="AB289" s="26" t="s">
        <v>1603</v>
      </c>
      <c r="AC289" s="26" t="s">
        <v>1609</v>
      </c>
      <c r="AD289" s="27"/>
      <c r="AE289" s="27"/>
      <c r="AF289" s="26" t="s">
        <v>1618</v>
      </c>
      <c r="AG289" s="26" t="s">
        <v>1603</v>
      </c>
      <c r="AH289" s="26" t="s">
        <v>1598</v>
      </c>
      <c r="AI289" s="26" t="s">
        <v>1598</v>
      </c>
      <c r="AJ289" s="26" t="s">
        <v>1598</v>
      </c>
      <c r="AK289" s="99" t="s">
        <v>1613</v>
      </c>
      <c r="AL289" s="27"/>
      <c r="AM289" s="26" t="s">
        <v>1606</v>
      </c>
      <c r="AN289" s="26" t="s">
        <v>1598</v>
      </c>
      <c r="AO289" s="27"/>
      <c r="AP289" s="27"/>
      <c r="AQ289" s="26" t="s">
        <v>643</v>
      </c>
      <c r="AR289" s="27"/>
      <c r="AS289" s="99" t="s">
        <v>1620</v>
      </c>
      <c r="AT289" s="26" t="s">
        <v>1603</v>
      </c>
      <c r="AU289" s="27"/>
      <c r="AV289" s="27"/>
      <c r="AW289" s="26" t="s">
        <v>1601</v>
      </c>
      <c r="AX289" s="26" t="s">
        <v>1606</v>
      </c>
    </row>
    <row r="290" spans="1:50" s="21" customFormat="1" ht="15" x14ac:dyDescent="0.25">
      <c r="A290" s="22">
        <v>43517.721192638885</v>
      </c>
      <c r="B290" s="23" t="s">
        <v>1469</v>
      </c>
      <c r="C290" s="23" t="s">
        <v>1621</v>
      </c>
      <c r="D290" s="23" t="s">
        <v>1597</v>
      </c>
      <c r="E290" s="23" t="s">
        <v>1606</v>
      </c>
      <c r="F290" s="23" t="s">
        <v>644</v>
      </c>
      <c r="G290" s="23" t="s">
        <v>1603</v>
      </c>
      <c r="H290" s="23" t="s">
        <v>1599</v>
      </c>
      <c r="I290" s="24"/>
      <c r="J290" s="24"/>
      <c r="K290" s="23" t="s">
        <v>1600</v>
      </c>
      <c r="L290" s="23">
        <v>1</v>
      </c>
      <c r="M290" s="23" t="s">
        <v>1670</v>
      </c>
      <c r="N290" s="23" t="s">
        <v>1462</v>
      </c>
      <c r="O290" s="23" t="s">
        <v>1603</v>
      </c>
      <c r="P290" s="23" t="s">
        <v>1462</v>
      </c>
      <c r="Q290" s="23" t="s">
        <v>1605</v>
      </c>
      <c r="R290" s="24"/>
      <c r="S290" s="23" t="s">
        <v>1606</v>
      </c>
      <c r="T290" s="23" t="s">
        <v>1606</v>
      </c>
      <c r="U290" s="23">
        <v>2</v>
      </c>
      <c r="V290" s="23" t="s">
        <v>1606</v>
      </c>
      <c r="W290" s="23" t="s">
        <v>1606</v>
      </c>
      <c r="X290" s="24"/>
      <c r="Y290" s="23" t="s">
        <v>1607</v>
      </c>
      <c r="Z290" s="23" t="s">
        <v>1607</v>
      </c>
      <c r="AA290" s="23" t="s">
        <v>1608</v>
      </c>
      <c r="AB290" s="23" t="s">
        <v>1606</v>
      </c>
      <c r="AC290" s="23" t="s">
        <v>1718</v>
      </c>
      <c r="AD290" s="23" t="s">
        <v>645</v>
      </c>
      <c r="AE290" s="23" t="s">
        <v>646</v>
      </c>
      <c r="AF290" s="23" t="s">
        <v>1597</v>
      </c>
      <c r="AG290" s="23" t="s">
        <v>1603</v>
      </c>
      <c r="AH290" s="23" t="s">
        <v>1606</v>
      </c>
      <c r="AI290" s="23" t="s">
        <v>1606</v>
      </c>
      <c r="AJ290" s="23" t="s">
        <v>1606</v>
      </c>
      <c r="AK290" s="98" t="s">
        <v>1610</v>
      </c>
      <c r="AL290" s="24"/>
      <c r="AM290" s="23" t="s">
        <v>1606</v>
      </c>
      <c r="AN290" s="23" t="s">
        <v>1606</v>
      </c>
      <c r="AO290" s="23" t="s">
        <v>647</v>
      </c>
      <c r="AP290" s="23" t="s">
        <v>648</v>
      </c>
      <c r="AQ290" s="23" t="s">
        <v>649</v>
      </c>
      <c r="AR290" s="23" t="s">
        <v>650</v>
      </c>
      <c r="AS290" s="98" t="s">
        <v>1613</v>
      </c>
      <c r="AT290" s="23" t="s">
        <v>1603</v>
      </c>
      <c r="AU290" s="23" t="s">
        <v>651</v>
      </c>
      <c r="AV290" s="23" t="s">
        <v>651</v>
      </c>
      <c r="AW290" s="23" t="s">
        <v>1650</v>
      </c>
      <c r="AX290" s="23" t="s">
        <v>1606</v>
      </c>
    </row>
    <row r="291" spans="1:50" s="21" customFormat="1" ht="15" x14ac:dyDescent="0.25">
      <c r="A291" s="25">
        <v>43517.724175821757</v>
      </c>
      <c r="B291" s="26" t="s">
        <v>1469</v>
      </c>
      <c r="C291" s="26" t="s">
        <v>1621</v>
      </c>
      <c r="D291" s="26" t="s">
        <v>1597</v>
      </c>
      <c r="E291" s="26" t="s">
        <v>1598</v>
      </c>
      <c r="F291" s="27"/>
      <c r="G291" s="26" t="s">
        <v>1606</v>
      </c>
      <c r="H291" s="26" t="s">
        <v>1599</v>
      </c>
      <c r="I291" s="27"/>
      <c r="J291" s="27"/>
      <c r="K291" s="26" t="s">
        <v>1640</v>
      </c>
      <c r="L291" s="26">
        <v>1</v>
      </c>
      <c r="M291" s="26" t="s">
        <v>1670</v>
      </c>
      <c r="N291" s="26" t="s">
        <v>1462</v>
      </c>
      <c r="O291" s="26" t="s">
        <v>1603</v>
      </c>
      <c r="P291" s="26" t="s">
        <v>1462</v>
      </c>
      <c r="Q291" s="26" t="s">
        <v>1605</v>
      </c>
      <c r="R291" s="27"/>
      <c r="S291" s="26" t="s">
        <v>1606</v>
      </c>
      <c r="T291" s="26" t="s">
        <v>1606</v>
      </c>
      <c r="U291" s="26">
        <v>1</v>
      </c>
      <c r="V291" s="26" t="s">
        <v>1606</v>
      </c>
      <c r="W291" s="26" t="s">
        <v>1606</v>
      </c>
      <c r="X291" s="27"/>
      <c r="Y291" s="26" t="s">
        <v>1607</v>
      </c>
      <c r="Z291" s="26" t="s">
        <v>1607</v>
      </c>
      <c r="AA291" s="26" t="s">
        <v>1608</v>
      </c>
      <c r="AB291" s="26" t="s">
        <v>1606</v>
      </c>
      <c r="AC291" s="26" t="s">
        <v>1609</v>
      </c>
      <c r="AD291" s="27"/>
      <c r="AE291" s="27"/>
      <c r="AF291" s="26" t="s">
        <v>1597</v>
      </c>
      <c r="AG291" s="26" t="s">
        <v>1603</v>
      </c>
      <c r="AH291" s="26" t="s">
        <v>1606</v>
      </c>
      <c r="AI291" s="26" t="s">
        <v>1606</v>
      </c>
      <c r="AJ291" s="26" t="s">
        <v>1606</v>
      </c>
      <c r="AK291" s="99" t="s">
        <v>1610</v>
      </c>
      <c r="AL291" s="27"/>
      <c r="AM291" s="26" t="s">
        <v>1606</v>
      </c>
      <c r="AN291" s="26" t="s">
        <v>1606</v>
      </c>
      <c r="AO291" s="26" t="s">
        <v>652</v>
      </c>
      <c r="AP291" s="27"/>
      <c r="AQ291" s="26" t="s">
        <v>653</v>
      </c>
      <c r="AR291" s="27"/>
      <c r="AS291" s="99" t="s">
        <v>1613</v>
      </c>
      <c r="AT291" s="26" t="s">
        <v>1603</v>
      </c>
      <c r="AU291" s="27"/>
      <c r="AV291" s="27"/>
      <c r="AW291" s="26" t="s">
        <v>1650</v>
      </c>
      <c r="AX291" s="26" t="s">
        <v>1606</v>
      </c>
    </row>
    <row r="292" spans="1:50" s="21" customFormat="1" ht="15" x14ac:dyDescent="0.25">
      <c r="A292" s="22">
        <v>43517.727749166668</v>
      </c>
      <c r="B292" s="23" t="s">
        <v>1469</v>
      </c>
      <c r="C292" s="23" t="s">
        <v>1621</v>
      </c>
      <c r="D292" s="23" t="s">
        <v>1597</v>
      </c>
      <c r="E292" s="23" t="s">
        <v>1606</v>
      </c>
      <c r="F292" s="23" t="s">
        <v>654</v>
      </c>
      <c r="G292" s="23" t="s">
        <v>1606</v>
      </c>
      <c r="H292" s="23" t="s">
        <v>1770</v>
      </c>
      <c r="I292" s="24"/>
      <c r="J292" s="24"/>
      <c r="K292" s="23" t="s">
        <v>1623</v>
      </c>
      <c r="L292" s="23">
        <v>2</v>
      </c>
      <c r="M292" s="23" t="s">
        <v>1601</v>
      </c>
      <c r="N292" s="23" t="s">
        <v>1462</v>
      </c>
      <c r="O292" s="23" t="s">
        <v>1603</v>
      </c>
      <c r="P292" s="23" t="s">
        <v>1462</v>
      </c>
      <c r="Q292" s="23" t="s">
        <v>1605</v>
      </c>
      <c r="R292" s="24"/>
      <c r="S292" s="23" t="s">
        <v>1603</v>
      </c>
      <c r="T292" s="23" t="s">
        <v>1603</v>
      </c>
      <c r="U292" s="23">
        <v>3</v>
      </c>
      <c r="V292" s="23" t="s">
        <v>1606</v>
      </c>
      <c r="W292" s="23" t="s">
        <v>1606</v>
      </c>
      <c r="X292" s="24"/>
      <c r="Y292" s="23" t="s">
        <v>1607</v>
      </c>
      <c r="Z292" s="23" t="s">
        <v>1607</v>
      </c>
      <c r="AA292" s="23" t="s">
        <v>1608</v>
      </c>
      <c r="AB292" s="23" t="s">
        <v>1606</v>
      </c>
      <c r="AC292" s="23" t="s">
        <v>1609</v>
      </c>
      <c r="AD292" s="24"/>
      <c r="AE292" s="24"/>
      <c r="AF292" s="23" t="s">
        <v>1597</v>
      </c>
      <c r="AG292" s="23" t="s">
        <v>1603</v>
      </c>
      <c r="AH292" s="23" t="s">
        <v>1606</v>
      </c>
      <c r="AI292" s="23" t="s">
        <v>1606</v>
      </c>
      <c r="AJ292" s="23" t="s">
        <v>1606</v>
      </c>
      <c r="AK292" s="98" t="s">
        <v>1610</v>
      </c>
      <c r="AL292" s="24"/>
      <c r="AM292" s="23" t="s">
        <v>1606</v>
      </c>
      <c r="AN292" s="23" t="s">
        <v>1606</v>
      </c>
      <c r="AO292" s="24"/>
      <c r="AP292" s="24"/>
      <c r="AQ292" s="23" t="s">
        <v>1462</v>
      </c>
      <c r="AR292" s="24"/>
      <c r="AS292" s="98" t="s">
        <v>1620</v>
      </c>
      <c r="AT292" s="23" t="s">
        <v>1603</v>
      </c>
      <c r="AU292" s="24"/>
      <c r="AV292" s="24"/>
      <c r="AW292" s="23" t="s">
        <v>1650</v>
      </c>
      <c r="AX292" s="23" t="s">
        <v>1606</v>
      </c>
    </row>
    <row r="293" spans="1:50" s="21" customFormat="1" ht="15" x14ac:dyDescent="0.25">
      <c r="A293" s="25">
        <v>43517.730363530092</v>
      </c>
      <c r="B293" s="26" t="s">
        <v>1469</v>
      </c>
      <c r="C293" s="26" t="s">
        <v>1621</v>
      </c>
      <c r="D293" s="26" t="s">
        <v>1597</v>
      </c>
      <c r="E293" s="26" t="s">
        <v>1598</v>
      </c>
      <c r="F293" s="27"/>
      <c r="G293" s="26" t="s">
        <v>1606</v>
      </c>
      <c r="H293" s="26" t="s">
        <v>1770</v>
      </c>
      <c r="I293" s="27"/>
      <c r="J293" s="27"/>
      <c r="K293" s="26" t="s">
        <v>1600</v>
      </c>
      <c r="L293" s="26">
        <v>1</v>
      </c>
      <c r="M293" s="26" t="s">
        <v>1670</v>
      </c>
      <c r="N293" s="26" t="s">
        <v>1462</v>
      </c>
      <c r="O293" s="26" t="s">
        <v>1603</v>
      </c>
      <c r="P293" s="26" t="s">
        <v>1462</v>
      </c>
      <c r="Q293" s="26" t="s">
        <v>1605</v>
      </c>
      <c r="R293" s="27"/>
      <c r="S293" s="26" t="s">
        <v>1603</v>
      </c>
      <c r="T293" s="26" t="s">
        <v>1606</v>
      </c>
      <c r="U293" s="26">
        <v>1</v>
      </c>
      <c r="V293" s="26" t="s">
        <v>1606</v>
      </c>
      <c r="W293" s="26" t="s">
        <v>1606</v>
      </c>
      <c r="X293" s="26" t="s">
        <v>655</v>
      </c>
      <c r="Y293" s="26" t="s">
        <v>1607</v>
      </c>
      <c r="Z293" s="26" t="s">
        <v>1607</v>
      </c>
      <c r="AA293" s="26" t="s">
        <v>1608</v>
      </c>
      <c r="AB293" s="26" t="s">
        <v>1606</v>
      </c>
      <c r="AC293" s="26" t="s">
        <v>1609</v>
      </c>
      <c r="AD293" s="27"/>
      <c r="AE293" s="27"/>
      <c r="AF293" s="26" t="s">
        <v>1597</v>
      </c>
      <c r="AG293" s="26" t="s">
        <v>1598</v>
      </c>
      <c r="AH293" s="26" t="s">
        <v>1598</v>
      </c>
      <c r="AI293" s="26" t="s">
        <v>1598</v>
      </c>
      <c r="AJ293" s="26" t="s">
        <v>1606</v>
      </c>
      <c r="AK293" s="99" t="s">
        <v>1610</v>
      </c>
      <c r="AL293" s="27"/>
      <c r="AM293" s="26" t="s">
        <v>1606</v>
      </c>
      <c r="AN293" s="26" t="s">
        <v>1606</v>
      </c>
      <c r="AO293" s="27"/>
      <c r="AP293" s="27"/>
      <c r="AQ293" s="26" t="s">
        <v>1462</v>
      </c>
      <c r="AR293" s="27"/>
      <c r="AS293" s="99" t="s">
        <v>1613</v>
      </c>
      <c r="AT293" s="26" t="s">
        <v>1603</v>
      </c>
      <c r="AU293" s="27"/>
      <c r="AV293" s="26" t="s">
        <v>656</v>
      </c>
      <c r="AW293" s="26" t="s">
        <v>1601</v>
      </c>
      <c r="AX293" s="26" t="s">
        <v>1606</v>
      </c>
    </row>
    <row r="294" spans="1:50" s="21" customFormat="1" ht="15" x14ac:dyDescent="0.25">
      <c r="A294" s="22">
        <v>43517.73338795139</v>
      </c>
      <c r="B294" s="23" t="s">
        <v>1469</v>
      </c>
      <c r="C294" s="23" t="s">
        <v>1621</v>
      </c>
      <c r="D294" s="23" t="s">
        <v>1597</v>
      </c>
      <c r="E294" s="23" t="s">
        <v>1598</v>
      </c>
      <c r="F294" s="24"/>
      <c r="G294" s="23" t="s">
        <v>1606</v>
      </c>
      <c r="H294" s="23" t="s">
        <v>1599</v>
      </c>
      <c r="I294" s="24"/>
      <c r="J294" s="24"/>
      <c r="K294" s="23" t="s">
        <v>1600</v>
      </c>
      <c r="L294" s="23">
        <v>1</v>
      </c>
      <c r="M294" s="23" t="s">
        <v>1670</v>
      </c>
      <c r="N294" s="23" t="s">
        <v>1462</v>
      </c>
      <c r="O294" s="23" t="s">
        <v>1603</v>
      </c>
      <c r="P294" s="23" t="s">
        <v>1462</v>
      </c>
      <c r="Q294" s="23" t="s">
        <v>1673</v>
      </c>
      <c r="R294" s="24"/>
      <c r="S294" s="23" t="s">
        <v>1606</v>
      </c>
      <c r="T294" s="23" t="s">
        <v>1606</v>
      </c>
      <c r="U294" s="23">
        <v>1</v>
      </c>
      <c r="V294" s="23" t="s">
        <v>1606</v>
      </c>
      <c r="W294" s="23" t="s">
        <v>1606</v>
      </c>
      <c r="X294" s="24"/>
      <c r="Y294" s="23" t="s">
        <v>1607</v>
      </c>
      <c r="Z294" s="23" t="s">
        <v>1607</v>
      </c>
      <c r="AA294" s="23" t="s">
        <v>1608</v>
      </c>
      <c r="AB294" s="23" t="s">
        <v>1606</v>
      </c>
      <c r="AC294" s="23" t="s">
        <v>1609</v>
      </c>
      <c r="AD294" s="24"/>
      <c r="AE294" s="24"/>
      <c r="AF294" s="23" t="s">
        <v>1597</v>
      </c>
      <c r="AG294" s="23" t="s">
        <v>1603</v>
      </c>
      <c r="AH294" s="23" t="s">
        <v>1598</v>
      </c>
      <c r="AI294" s="23" t="s">
        <v>1606</v>
      </c>
      <c r="AJ294" s="23" t="s">
        <v>1606</v>
      </c>
      <c r="AK294" s="98" t="s">
        <v>1610</v>
      </c>
      <c r="AL294" s="24"/>
      <c r="AM294" s="23" t="s">
        <v>1598</v>
      </c>
      <c r="AN294" s="23" t="s">
        <v>1606</v>
      </c>
      <c r="AO294" s="23" t="s">
        <v>657</v>
      </c>
      <c r="AP294" s="24"/>
      <c r="AQ294" s="23" t="s">
        <v>658</v>
      </c>
      <c r="AR294" s="24"/>
      <c r="AS294" s="98" t="s">
        <v>1613</v>
      </c>
      <c r="AT294" s="23" t="s">
        <v>1603</v>
      </c>
      <c r="AU294" s="24"/>
      <c r="AV294" s="24"/>
      <c r="AW294" s="23" t="s">
        <v>1650</v>
      </c>
      <c r="AX294" s="23" t="s">
        <v>1606</v>
      </c>
    </row>
    <row r="295" spans="1:50" s="21" customFormat="1" ht="15" x14ac:dyDescent="0.25">
      <c r="A295" s="25">
        <v>43517.736255150463</v>
      </c>
      <c r="B295" s="26" t="s">
        <v>1469</v>
      </c>
      <c r="C295" s="26" t="s">
        <v>1621</v>
      </c>
      <c r="D295" s="26" t="s">
        <v>1597</v>
      </c>
      <c r="E295" s="26" t="s">
        <v>1606</v>
      </c>
      <c r="F295" s="26" t="s">
        <v>659</v>
      </c>
      <c r="G295" s="26" t="s">
        <v>1603</v>
      </c>
      <c r="H295" s="26" t="s">
        <v>1599</v>
      </c>
      <c r="I295" s="27"/>
      <c r="J295" s="27"/>
      <c r="K295" s="26" t="s">
        <v>1600</v>
      </c>
      <c r="L295" s="26">
        <v>1</v>
      </c>
      <c r="M295" s="26" t="s">
        <v>1670</v>
      </c>
      <c r="N295" s="26" t="s">
        <v>1462</v>
      </c>
      <c r="O295" s="26" t="s">
        <v>1603</v>
      </c>
      <c r="P295" s="26" t="s">
        <v>1462</v>
      </c>
      <c r="Q295" s="26" t="s">
        <v>1605</v>
      </c>
      <c r="R295" s="27"/>
      <c r="S295" s="26" t="s">
        <v>1606</v>
      </c>
      <c r="T295" s="26" t="s">
        <v>1606</v>
      </c>
      <c r="U295" s="26">
        <v>2</v>
      </c>
      <c r="V295" s="26" t="s">
        <v>1606</v>
      </c>
      <c r="W295" s="26" t="s">
        <v>1606</v>
      </c>
      <c r="X295" s="27"/>
      <c r="Y295" s="26" t="s">
        <v>1607</v>
      </c>
      <c r="Z295" s="26" t="s">
        <v>1607</v>
      </c>
      <c r="AA295" s="26" t="s">
        <v>1608</v>
      </c>
      <c r="AB295" s="26" t="s">
        <v>1606</v>
      </c>
      <c r="AC295" s="26" t="s">
        <v>1609</v>
      </c>
      <c r="AD295" s="27"/>
      <c r="AE295" s="27"/>
      <c r="AF295" s="26" t="s">
        <v>1597</v>
      </c>
      <c r="AG295" s="26" t="s">
        <v>1603</v>
      </c>
      <c r="AH295" s="26" t="s">
        <v>1606</v>
      </c>
      <c r="AI295" s="26" t="s">
        <v>1606</v>
      </c>
      <c r="AJ295" s="26" t="s">
        <v>1606</v>
      </c>
      <c r="AK295" s="99" t="s">
        <v>1610</v>
      </c>
      <c r="AL295" s="27"/>
      <c r="AM295" s="26" t="s">
        <v>1606</v>
      </c>
      <c r="AN295" s="26" t="s">
        <v>1606</v>
      </c>
      <c r="AO295" s="26" t="s">
        <v>660</v>
      </c>
      <c r="AP295" s="27"/>
      <c r="AQ295" s="26" t="s">
        <v>661</v>
      </c>
      <c r="AR295" s="26" t="s">
        <v>662</v>
      </c>
      <c r="AS295" s="99" t="s">
        <v>1613</v>
      </c>
      <c r="AT295" s="26" t="s">
        <v>1603</v>
      </c>
      <c r="AU295" s="26" t="s">
        <v>663</v>
      </c>
      <c r="AV295" s="27"/>
      <c r="AW295" s="26" t="s">
        <v>1650</v>
      </c>
      <c r="AX295" s="26" t="s">
        <v>1606</v>
      </c>
    </row>
    <row r="296" spans="1:50" s="21" customFormat="1" ht="15" x14ac:dyDescent="0.25">
      <c r="A296" s="22">
        <v>43517.737783888893</v>
      </c>
      <c r="B296" s="23" t="s">
        <v>1469</v>
      </c>
      <c r="C296" s="23" t="s">
        <v>1621</v>
      </c>
      <c r="D296" s="23" t="s">
        <v>1618</v>
      </c>
      <c r="E296" s="23" t="s">
        <v>1598</v>
      </c>
      <c r="F296" s="24"/>
      <c r="G296" s="23" t="s">
        <v>1603</v>
      </c>
      <c r="H296" s="23" t="s">
        <v>1599</v>
      </c>
      <c r="I296" s="24"/>
      <c r="J296" s="24"/>
      <c r="K296" s="23" t="s">
        <v>1600</v>
      </c>
      <c r="L296" s="23">
        <v>1</v>
      </c>
      <c r="M296" s="23" t="s">
        <v>1601</v>
      </c>
      <c r="N296" s="23" t="s">
        <v>1462</v>
      </c>
      <c r="O296" s="23" t="s">
        <v>1603</v>
      </c>
      <c r="P296" s="23" t="s">
        <v>1462</v>
      </c>
      <c r="Q296" s="23" t="s">
        <v>1605</v>
      </c>
      <c r="R296" s="24"/>
      <c r="S296" s="23" t="s">
        <v>1603</v>
      </c>
      <c r="T296" s="23" t="s">
        <v>1606</v>
      </c>
      <c r="U296" s="23">
        <v>2</v>
      </c>
      <c r="V296" s="23" t="s">
        <v>1606</v>
      </c>
      <c r="W296" s="23" t="s">
        <v>1606</v>
      </c>
      <c r="X296" s="24"/>
      <c r="Y296" s="23" t="s">
        <v>1616</v>
      </c>
      <c r="Z296" s="23" t="s">
        <v>1607</v>
      </c>
      <c r="AA296" s="23" t="s">
        <v>1608</v>
      </c>
      <c r="AB296" s="23" t="s">
        <v>1606</v>
      </c>
      <c r="AC296" s="23" t="s">
        <v>1609</v>
      </c>
      <c r="AD296" s="24"/>
      <c r="AE296" s="24"/>
      <c r="AF296" s="23" t="s">
        <v>1597</v>
      </c>
      <c r="AG296" s="23" t="s">
        <v>1603</v>
      </c>
      <c r="AH296" s="23" t="s">
        <v>1606</v>
      </c>
      <c r="AI296" s="23" t="s">
        <v>1606</v>
      </c>
      <c r="AJ296" s="23" t="s">
        <v>1606</v>
      </c>
      <c r="AK296" s="98" t="s">
        <v>1610</v>
      </c>
      <c r="AL296" s="24"/>
      <c r="AM296" s="23" t="s">
        <v>1606</v>
      </c>
      <c r="AN296" s="23" t="s">
        <v>1606</v>
      </c>
      <c r="AO296" s="24"/>
      <c r="AP296" s="24"/>
      <c r="AQ296" s="23" t="s">
        <v>1462</v>
      </c>
      <c r="AR296" s="24"/>
      <c r="AS296" s="98" t="s">
        <v>1620</v>
      </c>
      <c r="AT296" s="23" t="s">
        <v>1603</v>
      </c>
      <c r="AU296" s="24"/>
      <c r="AV296" s="24"/>
      <c r="AW296" s="23" t="s">
        <v>1650</v>
      </c>
      <c r="AX296" s="23" t="s">
        <v>1606</v>
      </c>
    </row>
    <row r="297" spans="1:50" s="21" customFormat="1" ht="15" x14ac:dyDescent="0.25">
      <c r="A297" s="28">
        <v>43517.740056967596</v>
      </c>
      <c r="B297" s="29" t="s">
        <v>1469</v>
      </c>
      <c r="C297" s="29" t="s">
        <v>1621</v>
      </c>
      <c r="D297" s="29" t="s">
        <v>1618</v>
      </c>
      <c r="E297" s="29" t="s">
        <v>1598</v>
      </c>
      <c r="F297" s="30"/>
      <c r="G297" s="29" t="s">
        <v>1603</v>
      </c>
      <c r="H297" s="29" t="s">
        <v>1599</v>
      </c>
      <c r="I297" s="30"/>
      <c r="J297" s="30"/>
      <c r="K297" s="29" t="s">
        <v>1600</v>
      </c>
      <c r="L297" s="29">
        <v>3</v>
      </c>
      <c r="M297" s="29" t="s">
        <v>1601</v>
      </c>
      <c r="N297" s="29" t="s">
        <v>1462</v>
      </c>
      <c r="O297" s="29" t="s">
        <v>1603</v>
      </c>
      <c r="P297" s="29" t="s">
        <v>1462</v>
      </c>
      <c r="Q297" s="29" t="s">
        <v>1605</v>
      </c>
      <c r="R297" s="30"/>
      <c r="S297" s="29" t="s">
        <v>1603</v>
      </c>
      <c r="T297" s="29" t="s">
        <v>1603</v>
      </c>
      <c r="U297" s="29">
        <v>3</v>
      </c>
      <c r="V297" s="29" t="s">
        <v>1606</v>
      </c>
      <c r="W297" s="29" t="s">
        <v>1606</v>
      </c>
      <c r="X297" s="30"/>
      <c r="Y297" s="29" t="s">
        <v>1616</v>
      </c>
      <c r="Z297" s="29" t="s">
        <v>1616</v>
      </c>
      <c r="AA297" s="29" t="s">
        <v>1608</v>
      </c>
      <c r="AB297" s="29" t="s">
        <v>1598</v>
      </c>
      <c r="AC297" s="29" t="s">
        <v>1609</v>
      </c>
      <c r="AD297" s="30"/>
      <c r="AE297" s="30"/>
      <c r="AF297" s="29" t="s">
        <v>1618</v>
      </c>
      <c r="AG297" s="29" t="s">
        <v>1603</v>
      </c>
      <c r="AH297" s="29" t="s">
        <v>1606</v>
      </c>
      <c r="AI297" s="29" t="s">
        <v>1598</v>
      </c>
      <c r="AJ297" s="29" t="s">
        <v>1606</v>
      </c>
      <c r="AK297" s="100" t="s">
        <v>1613</v>
      </c>
      <c r="AL297" s="30"/>
      <c r="AM297" s="29" t="s">
        <v>1606</v>
      </c>
      <c r="AN297" s="29" t="s">
        <v>1598</v>
      </c>
      <c r="AO297" s="30"/>
      <c r="AP297" s="30"/>
      <c r="AQ297" s="29" t="s">
        <v>664</v>
      </c>
      <c r="AR297" s="30"/>
      <c r="AS297" s="100" t="s">
        <v>1620</v>
      </c>
      <c r="AT297" s="29" t="s">
        <v>1603</v>
      </c>
      <c r="AU297" s="30"/>
      <c r="AV297" s="30"/>
      <c r="AW297" s="29" t="s">
        <v>1601</v>
      </c>
      <c r="AX297" s="29" t="s">
        <v>1606</v>
      </c>
    </row>
    <row r="298" spans="1:50" s="21" customFormat="1" ht="15" x14ac:dyDescent="0.25">
      <c r="AK298" s="101"/>
      <c r="AS298" s="101"/>
    </row>
    <row r="299" spans="1:50" s="21" customFormat="1" ht="15" x14ac:dyDescent="0.25">
      <c r="D299" s="21">
        <v>3</v>
      </c>
      <c r="E299" s="21">
        <v>8</v>
      </c>
      <c r="G299" s="21">
        <v>5</v>
      </c>
      <c r="H299" s="21">
        <v>3</v>
      </c>
      <c r="K299" s="21">
        <v>2</v>
      </c>
      <c r="L299" s="21">
        <v>16</v>
      </c>
      <c r="M299" s="21">
        <v>10</v>
      </c>
      <c r="O299" s="21">
        <v>4</v>
      </c>
      <c r="Q299" s="21">
        <v>1</v>
      </c>
      <c r="S299" s="21">
        <v>13</v>
      </c>
      <c r="T299" s="21">
        <v>20</v>
      </c>
      <c r="U299" s="21">
        <v>6</v>
      </c>
      <c r="V299" s="21">
        <v>22</v>
      </c>
      <c r="W299" s="21">
        <v>18</v>
      </c>
      <c r="Y299" s="43">
        <v>3</v>
      </c>
      <c r="Z299" s="21">
        <v>2</v>
      </c>
      <c r="AA299" s="21">
        <v>22</v>
      </c>
      <c r="AB299" s="21">
        <v>19</v>
      </c>
      <c r="AC299" s="21">
        <v>5</v>
      </c>
      <c r="AF299" s="21">
        <v>2</v>
      </c>
      <c r="AG299" s="21">
        <v>3</v>
      </c>
      <c r="AH299" s="21">
        <v>12</v>
      </c>
      <c r="AI299" s="21">
        <v>16</v>
      </c>
      <c r="AJ299" s="21">
        <v>21</v>
      </c>
      <c r="AK299" s="101">
        <v>18</v>
      </c>
      <c r="AM299" s="21">
        <v>21</v>
      </c>
      <c r="AN299" s="21">
        <v>18</v>
      </c>
      <c r="AS299" s="101">
        <v>1</v>
      </c>
      <c r="AT299" s="21">
        <v>7</v>
      </c>
      <c r="AW299" s="21">
        <v>12</v>
      </c>
      <c r="AX299" s="21">
        <v>20</v>
      </c>
    </row>
    <row r="300" spans="1:50" s="21" customFormat="1" ht="15" x14ac:dyDescent="0.25">
      <c r="D300" s="21">
        <v>19</v>
      </c>
      <c r="E300" s="21">
        <v>3</v>
      </c>
      <c r="G300" s="21">
        <v>8</v>
      </c>
      <c r="H300" s="21">
        <v>19</v>
      </c>
      <c r="K300" s="21">
        <v>4</v>
      </c>
      <c r="L300" s="21">
        <v>4</v>
      </c>
      <c r="M300" s="21">
        <v>12</v>
      </c>
      <c r="O300" s="21">
        <v>18</v>
      </c>
      <c r="Q300" s="21">
        <v>3</v>
      </c>
      <c r="S300" s="21">
        <v>9</v>
      </c>
      <c r="T300" s="21">
        <v>2</v>
      </c>
      <c r="U300" s="21">
        <v>11</v>
      </c>
      <c r="W300" s="21">
        <v>4</v>
      </c>
      <c r="Y300" s="21">
        <v>19</v>
      </c>
      <c r="Z300" s="21">
        <v>20</v>
      </c>
      <c r="AB300" s="21">
        <v>1</v>
      </c>
      <c r="AC300" s="21">
        <v>15</v>
      </c>
      <c r="AF300" s="21">
        <v>20</v>
      </c>
      <c r="AG300" s="21">
        <v>15</v>
      </c>
      <c r="AH300" s="21">
        <v>2</v>
      </c>
      <c r="AI300" s="21">
        <v>1</v>
      </c>
      <c r="AJ300" s="21">
        <v>1</v>
      </c>
      <c r="AK300" s="101">
        <v>4</v>
      </c>
      <c r="AS300" s="101">
        <v>14</v>
      </c>
      <c r="AT300" s="21">
        <v>15</v>
      </c>
      <c r="AW300" s="21">
        <v>10</v>
      </c>
      <c r="AX300" s="21">
        <v>2</v>
      </c>
    </row>
    <row r="301" spans="1:50" s="21" customFormat="1" ht="15" x14ac:dyDescent="0.25">
      <c r="E301" s="21">
        <v>11</v>
      </c>
      <c r="G301" s="21">
        <v>9</v>
      </c>
      <c r="K301" s="21">
        <v>16</v>
      </c>
      <c r="L301" s="21">
        <v>2</v>
      </c>
      <c r="Q301" s="21">
        <v>18</v>
      </c>
      <c r="U301" s="21">
        <v>5</v>
      </c>
      <c r="AB301" s="21">
        <v>2</v>
      </c>
      <c r="AC301" s="21">
        <v>2</v>
      </c>
      <c r="AG301" s="21">
        <v>4</v>
      </c>
      <c r="AH301" s="21">
        <v>8</v>
      </c>
      <c r="AI301" s="21">
        <v>5</v>
      </c>
      <c r="AK301" s="101"/>
      <c r="AM301" s="21">
        <v>1</v>
      </c>
      <c r="AN301" s="21">
        <v>4</v>
      </c>
      <c r="AS301" s="101">
        <v>7</v>
      </c>
    </row>
    <row r="302" spans="1:50" s="21" customFormat="1" ht="15" x14ac:dyDescent="0.25">
      <c r="AK302" s="101"/>
      <c r="AS302" s="101"/>
    </row>
    <row r="303" spans="1:50" s="21" customFormat="1" ht="15" x14ac:dyDescent="0.25">
      <c r="AK303" s="101"/>
      <c r="AS303" s="101"/>
    </row>
    <row r="304" spans="1:50" s="21" customFormat="1" ht="15" x14ac:dyDescent="0.25">
      <c r="AK304" s="101"/>
      <c r="AS304" s="101"/>
    </row>
    <row r="305" spans="1:50" s="21" customFormat="1" ht="13.15" customHeight="1" x14ac:dyDescent="0.25">
      <c r="B305" s="21">
        <v>22</v>
      </c>
      <c r="D305" s="21">
        <f>SUM(D299:D304)</f>
        <v>22</v>
      </c>
      <c r="E305" s="21">
        <f t="shared" ref="E305:AX305" si="5">SUM(E299:E304)</f>
        <v>22</v>
      </c>
      <c r="G305" s="21">
        <f t="shared" si="5"/>
        <v>22</v>
      </c>
      <c r="H305" s="21">
        <f t="shared" si="5"/>
        <v>22</v>
      </c>
      <c r="K305" s="21">
        <f t="shared" si="5"/>
        <v>22</v>
      </c>
      <c r="L305" s="21">
        <f t="shared" si="5"/>
        <v>22</v>
      </c>
      <c r="M305" s="21">
        <f t="shared" si="5"/>
        <v>22</v>
      </c>
      <c r="O305" s="21">
        <f t="shared" si="5"/>
        <v>22</v>
      </c>
      <c r="Q305" s="21">
        <f t="shared" si="5"/>
        <v>22</v>
      </c>
      <c r="S305" s="21">
        <f t="shared" si="5"/>
        <v>22</v>
      </c>
      <c r="T305" s="21">
        <f t="shared" si="5"/>
        <v>22</v>
      </c>
      <c r="U305" s="21">
        <f t="shared" si="5"/>
        <v>22</v>
      </c>
      <c r="V305" s="21">
        <f t="shared" si="5"/>
        <v>22</v>
      </c>
      <c r="W305" s="21">
        <f t="shared" si="5"/>
        <v>22</v>
      </c>
      <c r="Y305" s="21">
        <f t="shared" si="5"/>
        <v>22</v>
      </c>
      <c r="Z305" s="21">
        <f t="shared" si="5"/>
        <v>22</v>
      </c>
      <c r="AA305" s="21">
        <f t="shared" si="5"/>
        <v>22</v>
      </c>
      <c r="AB305" s="21">
        <f t="shared" si="5"/>
        <v>22</v>
      </c>
      <c r="AC305" s="21">
        <f>SUM(AC299:AC303)</f>
        <v>22</v>
      </c>
      <c r="AF305" s="21">
        <f t="shared" si="5"/>
        <v>22</v>
      </c>
      <c r="AG305" s="21">
        <f t="shared" si="5"/>
        <v>22</v>
      </c>
      <c r="AH305" s="21">
        <f t="shared" si="5"/>
        <v>22</v>
      </c>
      <c r="AI305" s="21">
        <f t="shared" si="5"/>
        <v>22</v>
      </c>
      <c r="AJ305" s="21">
        <f t="shared" si="5"/>
        <v>22</v>
      </c>
      <c r="AK305" s="101">
        <f t="shared" si="5"/>
        <v>22</v>
      </c>
      <c r="AM305" s="21">
        <f t="shared" si="5"/>
        <v>22</v>
      </c>
      <c r="AN305" s="21">
        <f t="shared" si="5"/>
        <v>22</v>
      </c>
      <c r="AS305" s="101">
        <f t="shared" si="5"/>
        <v>22</v>
      </c>
      <c r="AT305" s="21">
        <f t="shared" si="5"/>
        <v>22</v>
      </c>
      <c r="AW305" s="21">
        <f t="shared" si="5"/>
        <v>22</v>
      </c>
      <c r="AX305" s="21">
        <f t="shared" si="5"/>
        <v>22</v>
      </c>
    </row>
    <row r="306" spans="1:50" s="42" customFormat="1" x14ac:dyDescent="0.2">
      <c r="C306" s="38"/>
      <c r="D306" s="38"/>
      <c r="E306" s="38" t="s">
        <v>1767</v>
      </c>
      <c r="F306" s="38"/>
      <c r="G306" s="38" t="s">
        <v>1767</v>
      </c>
      <c r="H306" s="38" t="s">
        <v>1767</v>
      </c>
      <c r="I306" s="38"/>
      <c r="J306" s="38"/>
      <c r="K306" s="38" t="s">
        <v>2209</v>
      </c>
      <c r="L306" s="38">
        <v>1</v>
      </c>
      <c r="O306" s="38" t="s">
        <v>1767</v>
      </c>
      <c r="P306" s="38"/>
      <c r="Q306" s="38" t="s">
        <v>2102</v>
      </c>
      <c r="R306" s="38"/>
      <c r="S306" s="38" t="s">
        <v>1767</v>
      </c>
      <c r="T306" s="38" t="s">
        <v>1767</v>
      </c>
      <c r="U306" s="38">
        <v>1</v>
      </c>
      <c r="V306" s="38" t="s">
        <v>1767</v>
      </c>
      <c r="W306" s="38" t="s">
        <v>1767</v>
      </c>
      <c r="X306" s="38"/>
      <c r="Y306" s="38"/>
      <c r="Z306" s="38"/>
      <c r="AA306" s="38"/>
      <c r="AB306" s="38" t="s">
        <v>1767</v>
      </c>
      <c r="AC306" s="40" t="s">
        <v>2105</v>
      </c>
      <c r="AF306" s="38"/>
      <c r="AG306" s="38" t="s">
        <v>1767</v>
      </c>
      <c r="AH306" s="38" t="s">
        <v>1767</v>
      </c>
      <c r="AI306" s="38" t="s">
        <v>1767</v>
      </c>
      <c r="AJ306" s="38" t="s">
        <v>1767</v>
      </c>
      <c r="AK306" s="105" t="s">
        <v>2106</v>
      </c>
      <c r="AM306" s="38" t="s">
        <v>1767</v>
      </c>
      <c r="AN306" s="38" t="s">
        <v>1767</v>
      </c>
      <c r="AS306" s="106" t="s">
        <v>2107</v>
      </c>
      <c r="AT306" s="42" t="s">
        <v>1767</v>
      </c>
      <c r="AX306" s="42" t="s">
        <v>1767</v>
      </c>
    </row>
    <row r="307" spans="1:50" s="42" customFormat="1" x14ac:dyDescent="0.2">
      <c r="C307" s="38"/>
      <c r="D307" s="38" t="s">
        <v>2109</v>
      </c>
      <c r="E307" s="38" t="s">
        <v>2110</v>
      </c>
      <c r="F307" s="38"/>
      <c r="G307" s="38" t="s">
        <v>2110</v>
      </c>
      <c r="H307" s="38" t="s">
        <v>2110</v>
      </c>
      <c r="I307" s="38"/>
      <c r="J307" s="38"/>
      <c r="K307" s="38" t="s">
        <v>2100</v>
      </c>
      <c r="L307" s="38">
        <v>2</v>
      </c>
      <c r="M307" s="38" t="s">
        <v>2112</v>
      </c>
      <c r="O307" s="38" t="s">
        <v>1615</v>
      </c>
      <c r="P307" s="38"/>
      <c r="Q307" s="38" t="s">
        <v>2113</v>
      </c>
      <c r="R307" s="38"/>
      <c r="S307" s="38" t="s">
        <v>1615</v>
      </c>
      <c r="T307" s="38" t="s">
        <v>1615</v>
      </c>
      <c r="U307" s="38">
        <v>2</v>
      </c>
      <c r="V307" s="38"/>
      <c r="W307" s="38" t="s">
        <v>1615</v>
      </c>
      <c r="X307" s="38"/>
      <c r="Y307" s="38" t="s">
        <v>2109</v>
      </c>
      <c r="Z307" s="38" t="s">
        <v>2109</v>
      </c>
      <c r="AA307" s="38" t="s">
        <v>2114</v>
      </c>
      <c r="AB307" s="38" t="s">
        <v>1615</v>
      </c>
      <c r="AC307" s="40" t="s">
        <v>2115</v>
      </c>
      <c r="AF307" s="38" t="s">
        <v>2109</v>
      </c>
      <c r="AG307" s="38" t="s">
        <v>1615</v>
      </c>
      <c r="AH307" s="38" t="s">
        <v>1615</v>
      </c>
      <c r="AI307" s="38" t="s">
        <v>1615</v>
      </c>
      <c r="AJ307" s="38"/>
      <c r="AK307" s="105" t="s">
        <v>2116</v>
      </c>
      <c r="AM307" s="38"/>
      <c r="AN307" s="38"/>
      <c r="AS307" s="106" t="s">
        <v>2116</v>
      </c>
      <c r="AT307" s="42" t="s">
        <v>1615</v>
      </c>
      <c r="AW307" s="42" t="s">
        <v>2117</v>
      </c>
      <c r="AX307" s="42" t="s">
        <v>1615</v>
      </c>
    </row>
    <row r="308" spans="1:50" s="42" customFormat="1" x14ac:dyDescent="0.2">
      <c r="C308" s="38"/>
      <c r="D308" s="38" t="s">
        <v>2118</v>
      </c>
      <c r="E308" s="38" t="s">
        <v>2119</v>
      </c>
      <c r="F308" s="38"/>
      <c r="G308" s="38" t="s">
        <v>2119</v>
      </c>
      <c r="H308" s="38"/>
      <c r="I308" s="38"/>
      <c r="J308" s="38"/>
      <c r="K308" s="38" t="s">
        <v>2111</v>
      </c>
      <c r="L308" s="38">
        <v>3</v>
      </c>
      <c r="M308" s="38" t="s">
        <v>2121</v>
      </c>
      <c r="O308" s="38"/>
      <c r="P308" s="38"/>
      <c r="Q308" s="38" t="s">
        <v>2122</v>
      </c>
      <c r="R308" s="38"/>
      <c r="S308" s="38"/>
      <c r="T308" s="38"/>
      <c r="U308" s="38">
        <v>3</v>
      </c>
      <c r="X308" s="38"/>
      <c r="Y308" s="38" t="s">
        <v>2123</v>
      </c>
      <c r="Z308" s="38" t="s">
        <v>2123</v>
      </c>
      <c r="AA308" s="38"/>
      <c r="AB308" s="38" t="s">
        <v>2119</v>
      </c>
      <c r="AC308" s="40" t="s">
        <v>1468</v>
      </c>
      <c r="AF308" s="38" t="s">
        <v>2123</v>
      </c>
      <c r="AG308" s="38" t="s">
        <v>2119</v>
      </c>
      <c r="AH308" s="38" t="s">
        <v>2119</v>
      </c>
      <c r="AI308" s="38" t="s">
        <v>2119</v>
      </c>
      <c r="AJ308" s="38" t="s">
        <v>2119</v>
      </c>
      <c r="AK308" s="105"/>
      <c r="AM308" s="38" t="s">
        <v>2119</v>
      </c>
      <c r="AN308" s="38" t="s">
        <v>2119</v>
      </c>
      <c r="AS308" s="106" t="s">
        <v>2125</v>
      </c>
      <c r="AW308" s="42" t="s">
        <v>2112</v>
      </c>
    </row>
    <row r="309" spans="1:50" s="42" customFormat="1" x14ac:dyDescent="0.2">
      <c r="L309" s="38"/>
      <c r="X309" s="38"/>
      <c r="Y309" s="38"/>
      <c r="Z309" s="38"/>
      <c r="AA309" s="38"/>
      <c r="AB309" s="38"/>
      <c r="AC309" s="38"/>
      <c r="AK309" s="106"/>
      <c r="AS309" s="106"/>
    </row>
    <row r="310" spans="1:50" s="42" customFormat="1" x14ac:dyDescent="0.2">
      <c r="L310" s="44">
        <f>((L299*L306)+L300*L307+L301*L308)/22</f>
        <v>1.3636363636363635</v>
      </c>
      <c r="U310" s="44">
        <f>((U299*U306)+U300*U307+U301*U308)/22</f>
        <v>1.9545454545454546</v>
      </c>
      <c r="X310" s="38"/>
      <c r="Y310" s="38"/>
      <c r="Z310" s="38"/>
      <c r="AA310" s="38"/>
      <c r="AB310" s="38"/>
      <c r="AC310" s="38"/>
      <c r="AK310" s="106"/>
      <c r="AS310" s="106"/>
    </row>
    <row r="311" spans="1:50" s="21" customFormat="1" ht="15" x14ac:dyDescent="0.25">
      <c r="AK311" s="101"/>
      <c r="AS311" s="101"/>
    </row>
    <row r="312" spans="1:50" s="48" customFormat="1" x14ac:dyDescent="0.2">
      <c r="A312" s="47" t="s">
        <v>665</v>
      </c>
      <c r="B312" s="47">
        <f>B305+B264+B218+B158+B114+B62</f>
        <v>208</v>
      </c>
      <c r="C312" s="47"/>
      <c r="D312" s="47">
        <f>SUM(D314:D318)</f>
        <v>2</v>
      </c>
      <c r="E312" s="47">
        <f t="shared" ref="E312:AW312" si="6">SUM(E314:E318)</f>
        <v>2</v>
      </c>
      <c r="F312" s="47"/>
      <c r="G312" s="47">
        <f t="shared" si="6"/>
        <v>2</v>
      </c>
      <c r="H312" s="47">
        <f t="shared" si="6"/>
        <v>2</v>
      </c>
      <c r="I312" s="47"/>
      <c r="J312" s="47"/>
      <c r="K312" s="47">
        <f t="shared" si="6"/>
        <v>1.9999999999999998</v>
      </c>
      <c r="L312" s="47">
        <f t="shared" si="6"/>
        <v>0.99999999999999989</v>
      </c>
      <c r="M312" s="47">
        <f t="shared" si="6"/>
        <v>2</v>
      </c>
      <c r="N312" s="47"/>
      <c r="O312" s="47">
        <f t="shared" si="6"/>
        <v>2</v>
      </c>
      <c r="P312" s="47"/>
      <c r="Q312" s="47">
        <f t="shared" si="6"/>
        <v>2</v>
      </c>
      <c r="R312" s="47"/>
      <c r="S312" s="47">
        <f t="shared" si="6"/>
        <v>2</v>
      </c>
      <c r="T312" s="47">
        <f t="shared" si="6"/>
        <v>2</v>
      </c>
      <c r="U312" s="47">
        <f t="shared" si="6"/>
        <v>0.99999999999999989</v>
      </c>
      <c r="V312" s="47">
        <f t="shared" si="6"/>
        <v>2</v>
      </c>
      <c r="W312" s="47">
        <f t="shared" si="6"/>
        <v>2</v>
      </c>
      <c r="X312" s="47"/>
      <c r="Y312" s="47">
        <f t="shared" si="6"/>
        <v>2</v>
      </c>
      <c r="Z312" s="47">
        <f t="shared" si="6"/>
        <v>2</v>
      </c>
      <c r="AA312" s="47">
        <f t="shared" si="6"/>
        <v>2</v>
      </c>
      <c r="AB312" s="47">
        <f t="shared" si="6"/>
        <v>2</v>
      </c>
      <c r="AC312" s="47">
        <f t="shared" si="6"/>
        <v>2</v>
      </c>
      <c r="AD312" s="47"/>
      <c r="AE312" s="47"/>
      <c r="AF312" s="47">
        <f t="shared" si="6"/>
        <v>2</v>
      </c>
      <c r="AG312" s="47">
        <f t="shared" si="6"/>
        <v>2</v>
      </c>
      <c r="AH312" s="47">
        <f t="shared" si="6"/>
        <v>2</v>
      </c>
      <c r="AI312" s="47">
        <f t="shared" si="6"/>
        <v>2</v>
      </c>
      <c r="AJ312" s="47">
        <f t="shared" si="6"/>
        <v>1.9999999999999998</v>
      </c>
      <c r="AK312" s="107">
        <f t="shared" si="6"/>
        <v>1</v>
      </c>
      <c r="AL312" s="47"/>
      <c r="AM312" s="47">
        <f t="shared" si="6"/>
        <v>2</v>
      </c>
      <c r="AN312" s="47">
        <f t="shared" si="6"/>
        <v>2</v>
      </c>
      <c r="AO312" s="47"/>
      <c r="AP312" s="47"/>
      <c r="AQ312" s="47"/>
      <c r="AR312" s="47"/>
      <c r="AS312" s="107">
        <f t="shared" si="6"/>
        <v>2</v>
      </c>
      <c r="AT312" s="47">
        <f t="shared" si="6"/>
        <v>2</v>
      </c>
      <c r="AU312" s="47"/>
      <c r="AV312" s="47"/>
      <c r="AW312" s="47">
        <f t="shared" si="6"/>
        <v>2</v>
      </c>
      <c r="AX312" s="47">
        <f>SUM(AX314:AX318)</f>
        <v>2</v>
      </c>
    </row>
    <row r="313" spans="1:50" s="48" customFormat="1" x14ac:dyDescent="0.2">
      <c r="L313" s="51">
        <f>((L314*L320)+L315*L321+L316*L322+L317*L323+L318*L324)/L312</f>
        <v>1.7232142857142858</v>
      </c>
      <c r="U313" s="51">
        <f>((U314*U320)+U315*U321+U316*U322+U317*U323+U318*U324)/U312</f>
        <v>1.8690476190476191</v>
      </c>
      <c r="AK313" s="107"/>
      <c r="AS313" s="107"/>
    </row>
    <row r="314" spans="1:50" s="49" customFormat="1" x14ac:dyDescent="0.2">
      <c r="D314" s="76">
        <f>8/336</f>
        <v>2.3809523809523808E-2</v>
      </c>
      <c r="E314" s="76">
        <f>139/336</f>
        <v>0.41369047619047616</v>
      </c>
      <c r="G314" s="76">
        <f>130/336</f>
        <v>0.38690476190476192</v>
      </c>
      <c r="H314" s="76">
        <f>45/336</f>
        <v>0.13392857142857142</v>
      </c>
      <c r="K314" s="76">
        <f>15/336</f>
        <v>4.4642857142857144E-2</v>
      </c>
      <c r="L314" s="76">
        <f>194/336</f>
        <v>0.57738095238095233</v>
      </c>
      <c r="M314" s="76">
        <f>35/336</f>
        <v>0.10416666666666667</v>
      </c>
      <c r="O314" s="76">
        <f>81/336</f>
        <v>0.24107142857142858</v>
      </c>
      <c r="Q314" s="76">
        <f>27/336</f>
        <v>8.0357142857142863E-2</v>
      </c>
      <c r="R314" s="76"/>
      <c r="S314" s="76">
        <f>252/336</f>
        <v>0.75</v>
      </c>
      <c r="T314" s="76">
        <f>283/336</f>
        <v>0.84226190476190477</v>
      </c>
      <c r="U314" s="76">
        <f>154/336</f>
        <v>0.45833333333333331</v>
      </c>
      <c r="V314" s="76">
        <f>275/336</f>
        <v>0.81845238095238093</v>
      </c>
      <c r="W314" s="76">
        <f>282/336</f>
        <v>0.8392857142857143</v>
      </c>
      <c r="Y314" s="76">
        <f>17/336</f>
        <v>5.0595238095238096E-2</v>
      </c>
      <c r="Z314" s="76">
        <f>13/336</f>
        <v>3.8690476190476192E-2</v>
      </c>
      <c r="AA314" s="76">
        <f>22/336</f>
        <v>6.5476190476190479E-2</v>
      </c>
      <c r="AB314" s="76">
        <f>246/336</f>
        <v>0.7321428571428571</v>
      </c>
      <c r="AC314" s="76">
        <f>69/352</f>
        <v>0.19602272727272727</v>
      </c>
      <c r="AF314" s="76">
        <f>17/336</f>
        <v>5.0595238095238096E-2</v>
      </c>
      <c r="AG314" s="76">
        <f>98/336</f>
        <v>0.29166666666666669</v>
      </c>
      <c r="AH314" s="76">
        <f>169/336</f>
        <v>0.50297619047619047</v>
      </c>
      <c r="AI314" s="76">
        <f>201/336</f>
        <v>0.5982142857142857</v>
      </c>
      <c r="AJ314" s="76">
        <f>267/336</f>
        <v>0.7946428571428571</v>
      </c>
      <c r="AK314" s="116">
        <f>AK325/$AL$329</f>
        <v>0.61309523809523814</v>
      </c>
      <c r="AL314" s="116">
        <f>AL325/$AL$329</f>
        <v>0.61309523809523814</v>
      </c>
      <c r="AM314" s="76">
        <f>239/336</f>
        <v>0.71130952380952384</v>
      </c>
      <c r="AN314" s="76">
        <f>215/336</f>
        <v>0.63988095238095233</v>
      </c>
      <c r="AR314" s="116">
        <f>AR325/$AR$329</f>
        <v>0.16071428571428573</v>
      </c>
      <c r="AS314" s="116">
        <f>AS325/$AR$329</f>
        <v>0.16071428571428573</v>
      </c>
      <c r="AT314" s="76">
        <f>232/336</f>
        <v>0.69047619047619047</v>
      </c>
      <c r="AW314" s="76">
        <f>15/336</f>
        <v>4.4642857142857144E-2</v>
      </c>
      <c r="AX314" s="76">
        <f>270/336</f>
        <v>0.8035714285714286</v>
      </c>
    </row>
    <row r="315" spans="1:50" s="49" customFormat="1" x14ac:dyDescent="0.2">
      <c r="D315" s="76">
        <f>89/336</f>
        <v>0.26488095238095238</v>
      </c>
      <c r="E315" s="76">
        <f>77/336</f>
        <v>0.22916666666666666</v>
      </c>
      <c r="G315" s="76">
        <f>73/336</f>
        <v>0.21726190476190477</v>
      </c>
      <c r="H315" s="76">
        <f>291/336</f>
        <v>0.8660714285714286</v>
      </c>
      <c r="K315" s="76">
        <f>96/336</f>
        <v>0.2857142857142857</v>
      </c>
      <c r="L315" s="76">
        <f>80/336</f>
        <v>0.23809523809523808</v>
      </c>
      <c r="M315" s="76">
        <f>155/336</f>
        <v>0.46130952380952384</v>
      </c>
      <c r="O315" s="76">
        <f>255/336</f>
        <v>0.7589285714285714</v>
      </c>
      <c r="Q315" s="76">
        <f>83/336</f>
        <v>0.24702380952380953</v>
      </c>
      <c r="R315" s="76"/>
      <c r="S315" s="76">
        <f>84/336</f>
        <v>0.25</v>
      </c>
      <c r="T315" s="76">
        <f>53/336</f>
        <v>0.15773809523809523</v>
      </c>
      <c r="U315" s="76">
        <f>106/336</f>
        <v>0.31547619047619047</v>
      </c>
      <c r="V315" s="76">
        <f>61/336</f>
        <v>0.18154761904761904</v>
      </c>
      <c r="W315" s="76">
        <f>54/336</f>
        <v>0.16071428571428573</v>
      </c>
      <c r="Y315" s="76">
        <f>78/336</f>
        <v>0.23214285714285715</v>
      </c>
      <c r="Z315" s="76">
        <f>97/336</f>
        <v>0.28869047619047616</v>
      </c>
      <c r="AA315" s="76">
        <f>314/336</f>
        <v>0.93452380952380953</v>
      </c>
      <c r="AB315" s="76">
        <f>50/336</f>
        <v>0.14880952380952381</v>
      </c>
      <c r="AC315" s="76">
        <f>151/352</f>
        <v>0.42897727272727271</v>
      </c>
      <c r="AF315" s="76">
        <f>59/336</f>
        <v>0.17559523809523808</v>
      </c>
      <c r="AG315" s="76">
        <f>164/336</f>
        <v>0.48809523809523808</v>
      </c>
      <c r="AH315" s="76">
        <f>36/336</f>
        <v>0.10714285714285714</v>
      </c>
      <c r="AI315" s="76">
        <f>30/336</f>
        <v>8.9285714285714288E-2</v>
      </c>
      <c r="AJ315" s="76">
        <f>14/336</f>
        <v>4.1666666666666664E-2</v>
      </c>
      <c r="AK315" s="116">
        <f t="shared" ref="AK315:AL317" si="7">AK326/$AL$329</f>
        <v>8.9285714285714281E-3</v>
      </c>
      <c r="AL315" s="116">
        <f t="shared" si="7"/>
        <v>8.9285714285714281E-3</v>
      </c>
      <c r="AM315" s="76">
        <f>44/336</f>
        <v>0.13095238095238096</v>
      </c>
      <c r="AN315" s="76">
        <f>40/336</f>
        <v>0.11904761904761904</v>
      </c>
      <c r="AR315" s="116">
        <f t="shared" ref="AR315:AS317" si="8">AR326/$AR$329</f>
        <v>0.10714285714285714</v>
      </c>
      <c r="AS315" s="116">
        <f t="shared" si="8"/>
        <v>0.10714285714285714</v>
      </c>
      <c r="AT315" s="76">
        <f>104/336</f>
        <v>0.30952380952380953</v>
      </c>
      <c r="AW315" s="76">
        <f>14/336</f>
        <v>4.1666666666666664E-2</v>
      </c>
      <c r="AX315" s="76">
        <f>66/336</f>
        <v>0.19642857142857142</v>
      </c>
    </row>
    <row r="316" spans="1:50" s="49" customFormat="1" x14ac:dyDescent="0.2">
      <c r="D316" s="76">
        <f>239/336</f>
        <v>0.71130952380952384</v>
      </c>
      <c r="E316" s="76">
        <f>120/336</f>
        <v>0.35714285714285715</v>
      </c>
      <c r="G316" s="76">
        <f>133/336</f>
        <v>0.39583333333333331</v>
      </c>
      <c r="K316" s="76">
        <f>211/336</f>
        <v>0.62797619047619047</v>
      </c>
      <c r="L316" s="76">
        <f>36/336</f>
        <v>0.10714285714285714</v>
      </c>
      <c r="M316" s="76">
        <f>146/336</f>
        <v>0.43452380952380953</v>
      </c>
      <c r="Q316" s="76">
        <f>226/336</f>
        <v>0.67261904761904767</v>
      </c>
      <c r="R316" s="76"/>
      <c r="S316" s="76"/>
      <c r="U316" s="76">
        <f>52/336</f>
        <v>0.15476190476190477</v>
      </c>
      <c r="Y316" s="76">
        <f>241/336</f>
        <v>0.71726190476190477</v>
      </c>
      <c r="Z316" s="76">
        <f>226/336</f>
        <v>0.67261904761904767</v>
      </c>
      <c r="AB316" s="76">
        <f>40/336</f>
        <v>0.11904761904761904</v>
      </c>
      <c r="AC316" s="76">
        <f>132/352</f>
        <v>0.375</v>
      </c>
      <c r="AF316" s="76">
        <f>260/336</f>
        <v>0.77380952380952384</v>
      </c>
      <c r="AG316" s="76">
        <f>74/336</f>
        <v>0.22023809523809523</v>
      </c>
      <c r="AH316" s="76">
        <f>131/336</f>
        <v>0.38988095238095238</v>
      </c>
      <c r="AI316" s="76">
        <f>105/336</f>
        <v>0.3125</v>
      </c>
      <c r="AJ316" s="76">
        <f>55/336</f>
        <v>0.16369047619047619</v>
      </c>
      <c r="AK316" s="116">
        <f t="shared" si="7"/>
        <v>0.30654761904761907</v>
      </c>
      <c r="AL316" s="116">
        <f t="shared" si="7"/>
        <v>0.30654761904761907</v>
      </c>
      <c r="AM316" s="76">
        <f>53/336</f>
        <v>0.15773809523809523</v>
      </c>
      <c r="AN316" s="76">
        <f>81/336</f>
        <v>0.24107142857142858</v>
      </c>
      <c r="AR316" s="116">
        <f t="shared" si="8"/>
        <v>0.52083333333333337</v>
      </c>
      <c r="AS316" s="116">
        <f t="shared" si="8"/>
        <v>0.52083333333333337</v>
      </c>
      <c r="AT316" s="76"/>
      <c r="AW316" s="76">
        <f>148/336</f>
        <v>0.44047619047619047</v>
      </c>
    </row>
    <row r="317" spans="1:50" s="49" customFormat="1" x14ac:dyDescent="0.2">
      <c r="D317" s="77">
        <f>SUM(D314:D316)</f>
        <v>1</v>
      </c>
      <c r="E317" s="77">
        <f>SUM(E314:E316)</f>
        <v>1</v>
      </c>
      <c r="F317" s="77"/>
      <c r="G317" s="77">
        <f>SUM(G314:G316)</f>
        <v>1</v>
      </c>
      <c r="H317" s="77">
        <f>SUM(H314:H316)</f>
        <v>1</v>
      </c>
      <c r="K317" s="76">
        <f>14/336</f>
        <v>4.1666666666666664E-2</v>
      </c>
      <c r="L317" s="76">
        <f>13/336</f>
        <v>3.8690476190476192E-2</v>
      </c>
      <c r="M317" s="80">
        <f>SUM(M314:M316)</f>
        <v>1</v>
      </c>
      <c r="N317" s="80"/>
      <c r="O317" s="80">
        <f>SUM(O314:O316)</f>
        <v>1</v>
      </c>
      <c r="P317" s="80"/>
      <c r="Q317" s="80">
        <f>SUM(Q314:Q316)</f>
        <v>1</v>
      </c>
      <c r="R317" s="78"/>
      <c r="S317" s="80">
        <f>SUM(S314:S316)</f>
        <v>1</v>
      </c>
      <c r="T317" s="80">
        <f>SUM(T314:T316)</f>
        <v>1</v>
      </c>
      <c r="U317" s="76">
        <f>14/336</f>
        <v>4.1666666666666664E-2</v>
      </c>
      <c r="V317" s="80">
        <f>SUM(V314:V316)</f>
        <v>1</v>
      </c>
      <c r="W317" s="80">
        <f>SUM(W314:W316)</f>
        <v>1</v>
      </c>
      <c r="X317" s="80"/>
      <c r="Y317" s="80">
        <f>SUM(Y314:Y316)</f>
        <v>1</v>
      </c>
      <c r="Z317" s="80">
        <f>SUM(Z314:Z316)</f>
        <v>1</v>
      </c>
      <c r="AA317" s="80">
        <f>SUM(AA314:AA316)</f>
        <v>1</v>
      </c>
      <c r="AB317" s="80">
        <f>SUM(AB314:AB316)</f>
        <v>1</v>
      </c>
      <c r="AC317" s="80">
        <f>SUM(AC314:AC316)</f>
        <v>1</v>
      </c>
      <c r="AD317" s="78"/>
      <c r="AE317" s="78"/>
      <c r="AF317" s="80">
        <f>SUM(AF314:AF316)</f>
        <v>1</v>
      </c>
      <c r="AG317" s="80">
        <f>SUM(AG314:AG316)</f>
        <v>1</v>
      </c>
      <c r="AH317" s="80">
        <f>SUM(AH314:AH316)</f>
        <v>1</v>
      </c>
      <c r="AI317" s="80">
        <f>SUM(AI314:AI316)</f>
        <v>1</v>
      </c>
      <c r="AJ317" s="80">
        <f>SUM(AJ314:AJ316)</f>
        <v>0.99999999999999989</v>
      </c>
      <c r="AK317" s="116">
        <f t="shared" si="7"/>
        <v>7.1428571428571425E-2</v>
      </c>
      <c r="AL317" s="116">
        <f t="shared" si="7"/>
        <v>7.1428571428571425E-2</v>
      </c>
      <c r="AR317" s="116">
        <f t="shared" si="8"/>
        <v>0.21130952380952381</v>
      </c>
      <c r="AS317" s="116">
        <f t="shared" si="8"/>
        <v>0.21130952380952381</v>
      </c>
      <c r="AT317" s="76"/>
      <c r="AW317" s="76">
        <f>159/336</f>
        <v>0.4732142857142857</v>
      </c>
    </row>
    <row r="318" spans="1:50" s="49" customFormat="1" x14ac:dyDescent="0.2">
      <c r="K318" s="80">
        <f>SUM(K314:K317)</f>
        <v>0.99999999999999989</v>
      </c>
      <c r="L318" s="76">
        <f>13/336</f>
        <v>3.8690476190476192E-2</v>
      </c>
      <c r="S318" s="76"/>
      <c r="T318" s="76"/>
      <c r="U318" s="76">
        <f>10/336</f>
        <v>2.976190476190476E-2</v>
      </c>
      <c r="AJ318" s="80"/>
      <c r="AK318" s="117"/>
      <c r="AL318" s="117"/>
      <c r="AM318" s="80">
        <f>SUM(AM314:AM317)</f>
        <v>1</v>
      </c>
      <c r="AN318" s="80">
        <f t="shared" ref="AN318:AT318" si="9">SUM(AN314:AN317)</f>
        <v>1</v>
      </c>
      <c r="AO318" s="80"/>
      <c r="AP318" s="80"/>
      <c r="AQ318" s="80"/>
      <c r="AR318" s="111"/>
      <c r="AS318" s="111">
        <f t="shared" si="9"/>
        <v>1</v>
      </c>
      <c r="AT318" s="80">
        <f t="shared" si="9"/>
        <v>1</v>
      </c>
      <c r="AU318" s="80"/>
      <c r="AV318" s="80"/>
      <c r="AW318" s="80">
        <f>SUM(AW314:AW317)</f>
        <v>1</v>
      </c>
      <c r="AX318" s="80">
        <f>SUM(AX314:AX317)</f>
        <v>1</v>
      </c>
    </row>
    <row r="319" spans="1:50" x14ac:dyDescent="0.2">
      <c r="L319" s="80">
        <f>SUM(L314:L318)</f>
        <v>0.99999999999999989</v>
      </c>
      <c r="S319" s="81"/>
      <c r="T319" s="81"/>
      <c r="U319" s="80">
        <f>SUM(U314:U318)</f>
        <v>0.99999999999999989</v>
      </c>
      <c r="AK319" s="118"/>
      <c r="AL319" s="118"/>
      <c r="AR319" s="112"/>
      <c r="AS319" s="112"/>
    </row>
    <row r="320" spans="1:50" s="50" customFormat="1" x14ac:dyDescent="0.2">
      <c r="D320" s="50" t="s">
        <v>666</v>
      </c>
      <c r="E320" s="50" t="s">
        <v>1606</v>
      </c>
      <c r="G320" s="50" t="s">
        <v>1606</v>
      </c>
      <c r="H320" s="50" t="s">
        <v>1606</v>
      </c>
      <c r="K320" s="50" t="s">
        <v>1640</v>
      </c>
      <c r="L320" s="50">
        <v>1</v>
      </c>
      <c r="M320" s="50" t="s">
        <v>1628</v>
      </c>
      <c r="O320" s="50" t="s">
        <v>1606</v>
      </c>
      <c r="Q320" s="50" t="s">
        <v>670</v>
      </c>
      <c r="S320" s="50" t="s">
        <v>1606</v>
      </c>
      <c r="T320" s="50" t="s">
        <v>1606</v>
      </c>
      <c r="U320" s="50">
        <v>1</v>
      </c>
      <c r="V320" s="50" t="s">
        <v>1606</v>
      </c>
      <c r="W320" s="50" t="s">
        <v>1606</v>
      </c>
      <c r="Y320" s="50" t="s">
        <v>1642</v>
      </c>
      <c r="Z320" s="50" t="s">
        <v>1642</v>
      </c>
      <c r="AA320" s="50" t="s">
        <v>673</v>
      </c>
      <c r="AB320" s="50" t="s">
        <v>1606</v>
      </c>
      <c r="AC320" s="50" t="s">
        <v>1718</v>
      </c>
      <c r="AF320" s="50" t="s">
        <v>1630</v>
      </c>
      <c r="AG320" s="50" t="s">
        <v>676</v>
      </c>
      <c r="AH320" s="50" t="s">
        <v>676</v>
      </c>
      <c r="AI320" s="50" t="s">
        <v>676</v>
      </c>
      <c r="AJ320" s="50" t="s">
        <v>676</v>
      </c>
      <c r="AK320" s="119" t="s">
        <v>1610</v>
      </c>
      <c r="AL320" s="119" t="s">
        <v>1610</v>
      </c>
      <c r="AM320" s="50" t="s">
        <v>676</v>
      </c>
      <c r="AN320" s="50" t="s">
        <v>1606</v>
      </c>
      <c r="AR320" s="113"/>
      <c r="AS320" s="113" t="s">
        <v>1610</v>
      </c>
      <c r="AT320" s="50" t="s">
        <v>1606</v>
      </c>
      <c r="AW320" s="50" t="s">
        <v>1683</v>
      </c>
      <c r="AX320" s="50" t="s">
        <v>1606</v>
      </c>
    </row>
    <row r="321" spans="1:50" s="50" customFormat="1" x14ac:dyDescent="0.2">
      <c r="D321" s="50" t="s">
        <v>667</v>
      </c>
      <c r="E321" s="50" t="s">
        <v>668</v>
      </c>
      <c r="G321" s="50" t="s">
        <v>668</v>
      </c>
      <c r="H321" s="50" t="s">
        <v>1603</v>
      </c>
      <c r="K321" s="50" t="s">
        <v>1623</v>
      </c>
      <c r="L321" s="50">
        <v>2</v>
      </c>
      <c r="M321" s="50" t="s">
        <v>1601</v>
      </c>
      <c r="O321" s="50" t="s">
        <v>1603</v>
      </c>
      <c r="Q321" s="50" t="s">
        <v>671</v>
      </c>
      <c r="S321" s="50" t="s">
        <v>1603</v>
      </c>
      <c r="T321" s="50" t="s">
        <v>1603</v>
      </c>
      <c r="U321" s="50">
        <v>2</v>
      </c>
      <c r="V321" s="50" t="s">
        <v>1603</v>
      </c>
      <c r="W321" s="50" t="s">
        <v>1603</v>
      </c>
      <c r="Y321" s="50" t="s">
        <v>1616</v>
      </c>
      <c r="Z321" s="50" t="s">
        <v>1616</v>
      </c>
      <c r="AA321" s="50" t="s">
        <v>672</v>
      </c>
      <c r="AB321" s="50" t="s">
        <v>1603</v>
      </c>
      <c r="AC321" s="50" t="s">
        <v>674</v>
      </c>
      <c r="AF321" s="50" t="s">
        <v>1618</v>
      </c>
      <c r="AG321" s="50" t="s">
        <v>1603</v>
      </c>
      <c r="AH321" s="50" t="s">
        <v>1603</v>
      </c>
      <c r="AI321" s="50" t="s">
        <v>1603</v>
      </c>
      <c r="AJ321" s="50" t="s">
        <v>1603</v>
      </c>
      <c r="AK321" s="119" t="s">
        <v>1627</v>
      </c>
      <c r="AL321" s="119" t="s">
        <v>1627</v>
      </c>
      <c r="AM321" s="50" t="s">
        <v>1603</v>
      </c>
      <c r="AN321" s="50" t="s">
        <v>1603</v>
      </c>
      <c r="AR321" s="113"/>
      <c r="AS321" s="113" t="s">
        <v>1627</v>
      </c>
      <c r="AT321" s="50" t="s">
        <v>1603</v>
      </c>
      <c r="AW321" s="50" t="s">
        <v>1628</v>
      </c>
      <c r="AX321" s="50" t="s">
        <v>1603</v>
      </c>
    </row>
    <row r="322" spans="1:50" s="50" customFormat="1" x14ac:dyDescent="0.2">
      <c r="D322" s="50" t="s">
        <v>1597</v>
      </c>
      <c r="E322" s="50" t="s">
        <v>1598</v>
      </c>
      <c r="G322" s="50" t="s">
        <v>1598</v>
      </c>
      <c r="K322" s="50" t="s">
        <v>1600</v>
      </c>
      <c r="L322" s="50">
        <v>3</v>
      </c>
      <c r="M322" s="50" t="s">
        <v>1670</v>
      </c>
      <c r="Q322" s="50" t="s">
        <v>1603</v>
      </c>
      <c r="U322" s="50">
        <v>3</v>
      </c>
      <c r="Y322" s="50" t="s">
        <v>1607</v>
      </c>
      <c r="Z322" s="50" t="s">
        <v>1607</v>
      </c>
      <c r="AB322" s="50" t="s">
        <v>1598</v>
      </c>
      <c r="AC322" s="50" t="s">
        <v>675</v>
      </c>
      <c r="AF322" s="50" t="s">
        <v>1597</v>
      </c>
      <c r="AG322" s="50" t="s">
        <v>1598</v>
      </c>
      <c r="AH322" s="50" t="s">
        <v>1598</v>
      </c>
      <c r="AI322" s="50" t="s">
        <v>1598</v>
      </c>
      <c r="AJ322" s="50" t="s">
        <v>1598</v>
      </c>
      <c r="AK322" s="119" t="s">
        <v>1613</v>
      </c>
      <c r="AL322" s="119" t="s">
        <v>1613</v>
      </c>
      <c r="AM322" s="50" t="s">
        <v>1598</v>
      </c>
      <c r="AN322" s="50" t="s">
        <v>1598</v>
      </c>
      <c r="AR322" s="113"/>
      <c r="AS322" s="113" t="s">
        <v>1613</v>
      </c>
      <c r="AW322" s="50" t="s">
        <v>1650</v>
      </c>
    </row>
    <row r="323" spans="1:50" s="50" customFormat="1" x14ac:dyDescent="0.2">
      <c r="K323" s="50" t="s">
        <v>669</v>
      </c>
      <c r="L323" s="50">
        <v>4</v>
      </c>
      <c r="U323" s="50">
        <v>4</v>
      </c>
      <c r="AK323" s="119" t="s">
        <v>1620</v>
      </c>
      <c r="AL323" s="119" t="s">
        <v>1620</v>
      </c>
      <c r="AR323" s="113"/>
      <c r="AS323" s="113" t="s">
        <v>1620</v>
      </c>
      <c r="AW323" s="50" t="s">
        <v>1601</v>
      </c>
    </row>
    <row r="324" spans="1:50" s="50" customFormat="1" x14ac:dyDescent="0.2">
      <c r="L324" s="50">
        <v>5</v>
      </c>
      <c r="U324" s="50">
        <v>5</v>
      </c>
      <c r="AA324" s="52"/>
      <c r="AK324" s="119"/>
      <c r="AL324" s="119"/>
      <c r="AR324" s="113"/>
      <c r="AS324" s="113"/>
    </row>
    <row r="325" spans="1:50" s="89" customFormat="1" x14ac:dyDescent="0.2">
      <c r="B325" s="89">
        <v>336</v>
      </c>
      <c r="D325" s="89">
        <v>8</v>
      </c>
      <c r="E325" s="89">
        <f>71+68</f>
        <v>139</v>
      </c>
      <c r="G325" s="89">
        <f>83+47</f>
        <v>130</v>
      </c>
      <c r="H325" s="89">
        <v>45</v>
      </c>
      <c r="K325" s="89">
        <v>15</v>
      </c>
      <c r="L325" s="89">
        <f>138+56</f>
        <v>194</v>
      </c>
      <c r="M325" s="89">
        <f>29+6</f>
        <v>35</v>
      </c>
      <c r="O325" s="89">
        <f>59+22</f>
        <v>81</v>
      </c>
      <c r="Q325" s="89">
        <v>27</v>
      </c>
      <c r="S325" s="89">
        <f>179+73</f>
        <v>252</v>
      </c>
      <c r="T325" s="89">
        <f>207+76</f>
        <v>283</v>
      </c>
      <c r="U325" s="89">
        <v>154</v>
      </c>
      <c r="V325" s="89">
        <f>202+73</f>
        <v>275</v>
      </c>
      <c r="W325" s="89">
        <f>210+72</f>
        <v>282</v>
      </c>
      <c r="Y325" s="89">
        <f>14+3</f>
        <v>17</v>
      </c>
      <c r="Z325" s="89">
        <v>13</v>
      </c>
      <c r="AA325" s="89">
        <v>22</v>
      </c>
      <c r="AB325" s="89">
        <f>175+71</f>
        <v>246</v>
      </c>
      <c r="AC325" s="89">
        <f>48+21</f>
        <v>69</v>
      </c>
      <c r="AF325" s="89">
        <v>17</v>
      </c>
      <c r="AG325" s="89">
        <f>84+14</f>
        <v>98</v>
      </c>
      <c r="AH325" s="89">
        <f>128+41</f>
        <v>169</v>
      </c>
      <c r="AI325" s="89">
        <f>142+59</f>
        <v>201</v>
      </c>
      <c r="AJ325" s="89">
        <f>194+73</f>
        <v>267</v>
      </c>
      <c r="AK325" s="114">
        <v>206</v>
      </c>
      <c r="AL325" s="114">
        <v>206</v>
      </c>
      <c r="AM325" s="89">
        <f>168+71</f>
        <v>239</v>
      </c>
      <c r="AN325" s="89">
        <f>151+64</f>
        <v>215</v>
      </c>
      <c r="AR325" s="114">
        <v>54</v>
      </c>
      <c r="AS325" s="114">
        <v>54</v>
      </c>
      <c r="AT325" s="89">
        <f>176+56</f>
        <v>232</v>
      </c>
      <c r="AW325" s="89">
        <v>15</v>
      </c>
      <c r="AX325" s="89">
        <v>270</v>
      </c>
    </row>
    <row r="326" spans="1:50" s="89" customFormat="1" x14ac:dyDescent="0.2">
      <c r="D326" s="89">
        <v>89</v>
      </c>
      <c r="E326" s="89">
        <v>77</v>
      </c>
      <c r="G326" s="89">
        <f>51+22</f>
        <v>73</v>
      </c>
      <c r="H326" s="89">
        <f>229+62</f>
        <v>291</v>
      </c>
      <c r="K326" s="89">
        <f>71+25</f>
        <v>96</v>
      </c>
      <c r="L326" s="89">
        <f>68+12</f>
        <v>80</v>
      </c>
      <c r="M326" s="89">
        <f>129+26</f>
        <v>155</v>
      </c>
      <c r="O326" s="89">
        <v>255</v>
      </c>
      <c r="Q326" s="89">
        <f>69+14</f>
        <v>83</v>
      </c>
      <c r="S326" s="89">
        <v>84</v>
      </c>
      <c r="T326" s="89">
        <v>53</v>
      </c>
      <c r="U326" s="89">
        <f>88+18</f>
        <v>106</v>
      </c>
      <c r="V326" s="89">
        <f>57+4</f>
        <v>61</v>
      </c>
      <c r="W326" s="89">
        <f>49+5</f>
        <v>54</v>
      </c>
      <c r="Y326" s="89">
        <f>72+6</f>
        <v>78</v>
      </c>
      <c r="Z326" s="89">
        <v>97</v>
      </c>
      <c r="AA326" s="89">
        <f>238+76</f>
        <v>314</v>
      </c>
      <c r="AB326" s="89">
        <v>50</v>
      </c>
      <c r="AC326" s="89">
        <v>151</v>
      </c>
      <c r="AF326" s="89">
        <v>59</v>
      </c>
      <c r="AG326" s="89">
        <f>113+51</f>
        <v>164</v>
      </c>
      <c r="AH326" s="89">
        <f>27+9</f>
        <v>36</v>
      </c>
      <c r="AI326" s="89">
        <v>30</v>
      </c>
      <c r="AJ326" s="89">
        <v>14</v>
      </c>
      <c r="AK326" s="114">
        <v>3</v>
      </c>
      <c r="AL326" s="114">
        <v>3</v>
      </c>
      <c r="AM326" s="89">
        <v>44</v>
      </c>
      <c r="AN326" s="89">
        <v>40</v>
      </c>
      <c r="AR326" s="114">
        <v>36</v>
      </c>
      <c r="AS326" s="114">
        <v>36</v>
      </c>
      <c r="AT326" s="89">
        <f>83+21</f>
        <v>104</v>
      </c>
      <c r="AW326" s="89">
        <v>14</v>
      </c>
      <c r="AX326" s="89">
        <v>66</v>
      </c>
    </row>
    <row r="327" spans="1:50" s="89" customFormat="1" x14ac:dyDescent="0.2">
      <c r="D327" s="89">
        <f>167+72</f>
        <v>239</v>
      </c>
      <c r="E327" s="89">
        <f>112+8</f>
        <v>120</v>
      </c>
      <c r="G327" s="89">
        <v>133</v>
      </c>
      <c r="K327" s="89">
        <f>165+46</f>
        <v>211</v>
      </c>
      <c r="L327" s="89">
        <v>36</v>
      </c>
      <c r="M327" s="89">
        <f>101+45</f>
        <v>146</v>
      </c>
      <c r="Q327" s="89">
        <f>166+60</f>
        <v>226</v>
      </c>
      <c r="U327" s="89">
        <f>49+3</f>
        <v>52</v>
      </c>
      <c r="Y327" s="89">
        <f>173+68</f>
        <v>241</v>
      </c>
      <c r="Z327" s="89">
        <f>158+68</f>
        <v>226</v>
      </c>
      <c r="AB327" s="89">
        <v>40</v>
      </c>
      <c r="AC327" s="89">
        <f>73+59</f>
        <v>132</v>
      </c>
      <c r="AF327" s="89">
        <f>191+69</f>
        <v>260</v>
      </c>
      <c r="AG327" s="89">
        <f>62+12</f>
        <v>74</v>
      </c>
      <c r="AH327" s="89">
        <f>104+27</f>
        <v>131</v>
      </c>
      <c r="AI327" s="89">
        <f>87+18</f>
        <v>105</v>
      </c>
      <c r="AJ327" s="89">
        <v>55</v>
      </c>
      <c r="AK327" s="114">
        <v>103</v>
      </c>
      <c r="AL327" s="114">
        <v>103</v>
      </c>
      <c r="AM327" s="89">
        <v>53</v>
      </c>
      <c r="AN327" s="89">
        <v>81</v>
      </c>
      <c r="AR327" s="114">
        <v>175</v>
      </c>
      <c r="AS327" s="114">
        <v>175</v>
      </c>
      <c r="AW327" s="89">
        <v>148</v>
      </c>
    </row>
    <row r="328" spans="1:50" s="89" customFormat="1" x14ac:dyDescent="0.2">
      <c r="K328" s="89">
        <v>14</v>
      </c>
      <c r="L328" s="89">
        <v>13</v>
      </c>
      <c r="U328" s="89">
        <v>14</v>
      </c>
      <c r="AC328" s="90">
        <f>271+81</f>
        <v>352</v>
      </c>
      <c r="AK328" s="114">
        <v>24</v>
      </c>
      <c r="AL328" s="114">
        <v>24</v>
      </c>
      <c r="AR328" s="114">
        <v>71</v>
      </c>
      <c r="AS328" s="114">
        <v>71</v>
      </c>
      <c r="AW328" s="89">
        <v>159</v>
      </c>
    </row>
    <row r="329" spans="1:50" s="89" customFormat="1" x14ac:dyDescent="0.2">
      <c r="L329" s="89">
        <v>13</v>
      </c>
      <c r="U329" s="89">
        <v>10</v>
      </c>
      <c r="AK329" s="107"/>
      <c r="AL329" s="89">
        <f>SUM(AL325:AL328)</f>
        <v>336</v>
      </c>
      <c r="AR329" s="115">
        <f>SUM(AR325:AR328)</f>
        <v>336</v>
      </c>
      <c r="AS329" s="115"/>
    </row>
    <row r="330" spans="1:50" ht="13.9" customHeight="1" x14ac:dyDescent="0.2"/>
    <row r="331" spans="1:50" s="21" customFormat="1" ht="15" x14ac:dyDescent="0.25">
      <c r="A331" s="20" t="s">
        <v>1492</v>
      </c>
      <c r="B331" s="20" t="s">
        <v>1493</v>
      </c>
      <c r="C331" s="20" t="s">
        <v>1494</v>
      </c>
      <c r="D331" s="20" t="s">
        <v>1495</v>
      </c>
      <c r="E331" s="20" t="s">
        <v>1496</v>
      </c>
      <c r="F331" s="20" t="s">
        <v>1497</v>
      </c>
      <c r="G331" s="20" t="s">
        <v>1498</v>
      </c>
      <c r="H331" s="20" t="s">
        <v>1499</v>
      </c>
      <c r="I331" s="20" t="s">
        <v>1500</v>
      </c>
      <c r="J331" s="20" t="s">
        <v>1501</v>
      </c>
      <c r="K331" s="20" t="s">
        <v>1502</v>
      </c>
      <c r="L331" s="20" t="s">
        <v>1503</v>
      </c>
      <c r="M331" s="20" t="s">
        <v>1504</v>
      </c>
      <c r="N331" s="20" t="s">
        <v>1505</v>
      </c>
      <c r="O331" s="20" t="s">
        <v>1506</v>
      </c>
      <c r="P331" s="20" t="s">
        <v>1507</v>
      </c>
      <c r="Q331" s="20" t="s">
        <v>1508</v>
      </c>
      <c r="R331" s="20" t="s">
        <v>1509</v>
      </c>
      <c r="S331" s="20" t="s">
        <v>1510</v>
      </c>
      <c r="T331" s="20" t="s">
        <v>1511</v>
      </c>
      <c r="U331" s="20" t="s">
        <v>1512</v>
      </c>
      <c r="V331" s="20" t="s">
        <v>1513</v>
      </c>
      <c r="W331" s="20" t="s">
        <v>1514</v>
      </c>
      <c r="X331" s="20" t="s">
        <v>1515</v>
      </c>
      <c r="Y331" s="20" t="s">
        <v>1516</v>
      </c>
      <c r="Z331" s="20" t="s">
        <v>1517</v>
      </c>
      <c r="AA331" s="20" t="s">
        <v>1518</v>
      </c>
      <c r="AB331" s="20" t="s">
        <v>1519</v>
      </c>
      <c r="AC331" s="20" t="s">
        <v>1520</v>
      </c>
      <c r="AD331" s="20" t="s">
        <v>1521</v>
      </c>
      <c r="AE331" s="20" t="s">
        <v>1522</v>
      </c>
      <c r="AF331" s="20" t="s">
        <v>1523</v>
      </c>
      <c r="AG331" s="20" t="s">
        <v>1524</v>
      </c>
      <c r="AH331" s="20" t="s">
        <v>1525</v>
      </c>
      <c r="AI331" s="20" t="s">
        <v>1526</v>
      </c>
      <c r="AJ331" s="20" t="s">
        <v>1527</v>
      </c>
      <c r="AK331" s="97" t="s">
        <v>1528</v>
      </c>
      <c r="AL331" s="20" t="s">
        <v>1529</v>
      </c>
      <c r="AM331" s="20" t="s">
        <v>1530</v>
      </c>
      <c r="AN331" s="20" t="s">
        <v>1531</v>
      </c>
      <c r="AO331" s="20" t="s">
        <v>1532</v>
      </c>
      <c r="AP331" s="20" t="s">
        <v>1533</v>
      </c>
      <c r="AQ331" s="20" t="s">
        <v>1534</v>
      </c>
      <c r="AR331" s="20" t="s">
        <v>1535</v>
      </c>
      <c r="AS331" s="97" t="s">
        <v>1536</v>
      </c>
      <c r="AT331" s="20" t="s">
        <v>1537</v>
      </c>
      <c r="AU331" s="20" t="s">
        <v>1538</v>
      </c>
      <c r="AV331" s="20" t="s">
        <v>1539</v>
      </c>
      <c r="AW331" s="20" t="s">
        <v>1540</v>
      </c>
      <c r="AX331" s="20" t="s">
        <v>1541</v>
      </c>
    </row>
    <row r="332" spans="1:50" s="21" customFormat="1" ht="15" x14ac:dyDescent="0.25">
      <c r="A332" s="22">
        <v>43493.834027777775</v>
      </c>
      <c r="B332" s="23" t="s">
        <v>210</v>
      </c>
      <c r="C332" s="23" t="s">
        <v>1596</v>
      </c>
      <c r="D332" s="23" t="s">
        <v>1597</v>
      </c>
      <c r="E332" s="23" t="s">
        <v>1598</v>
      </c>
      <c r="F332" s="24"/>
      <c r="G332" s="23" t="s">
        <v>1603</v>
      </c>
      <c r="H332" s="23" t="s">
        <v>1599</v>
      </c>
      <c r="I332" s="24"/>
      <c r="J332" s="24"/>
      <c r="K332" s="23" t="s">
        <v>1600</v>
      </c>
      <c r="L332" s="23">
        <v>4</v>
      </c>
      <c r="M332" s="23" t="s">
        <v>1628</v>
      </c>
      <c r="N332" s="23" t="s">
        <v>211</v>
      </c>
      <c r="O332" s="23" t="s">
        <v>1603</v>
      </c>
      <c r="P332" s="23" t="s">
        <v>676</v>
      </c>
      <c r="Q332" s="23" t="s">
        <v>1810</v>
      </c>
      <c r="R332" s="23" t="s">
        <v>212</v>
      </c>
      <c r="S332" s="23" t="s">
        <v>1606</v>
      </c>
      <c r="T332" s="23" t="s">
        <v>1606</v>
      </c>
      <c r="U332" s="23">
        <v>1</v>
      </c>
      <c r="V332" s="23" t="s">
        <v>1606</v>
      </c>
      <c r="W332" s="23" t="s">
        <v>1606</v>
      </c>
      <c r="X332" s="24"/>
      <c r="Y332" s="23" t="s">
        <v>1616</v>
      </c>
      <c r="Z332" s="23" t="s">
        <v>1607</v>
      </c>
      <c r="AA332" s="23" t="s">
        <v>1608</v>
      </c>
      <c r="AB332" s="23" t="s">
        <v>1606</v>
      </c>
      <c r="AC332" s="23" t="s">
        <v>1718</v>
      </c>
      <c r="AD332" s="23" t="s">
        <v>213</v>
      </c>
      <c r="AE332" s="24"/>
      <c r="AF332" s="23" t="s">
        <v>1618</v>
      </c>
      <c r="AG332" s="23" t="s">
        <v>1603</v>
      </c>
      <c r="AH332" s="23" t="s">
        <v>1606</v>
      </c>
      <c r="AI332" s="23" t="s">
        <v>1606</v>
      </c>
      <c r="AJ332" s="23" t="s">
        <v>1606</v>
      </c>
      <c r="AK332" s="98" t="s">
        <v>1610</v>
      </c>
      <c r="AL332" s="24"/>
      <c r="AM332" s="23" t="s">
        <v>1606</v>
      </c>
      <c r="AN332" s="23" t="s">
        <v>1603</v>
      </c>
      <c r="AO332" s="23" t="s">
        <v>1676</v>
      </c>
      <c r="AP332" s="23" t="s">
        <v>214</v>
      </c>
      <c r="AQ332" s="23" t="s">
        <v>215</v>
      </c>
      <c r="AR332" s="24"/>
      <c r="AS332" s="98" t="s">
        <v>1613</v>
      </c>
      <c r="AT332" s="23" t="s">
        <v>1603</v>
      </c>
      <c r="AU332" s="24"/>
      <c r="AV332" s="24"/>
      <c r="AW332" s="23" t="s">
        <v>1601</v>
      </c>
      <c r="AX332" s="23" t="s">
        <v>1606</v>
      </c>
    </row>
    <row r="333" spans="1:50" s="21" customFormat="1" ht="15" x14ac:dyDescent="0.25">
      <c r="A333" s="25">
        <v>43497.400763807869</v>
      </c>
      <c r="B333" s="26" t="s">
        <v>210</v>
      </c>
      <c r="C333" s="26" t="s">
        <v>1621</v>
      </c>
      <c r="D333" s="26" t="s">
        <v>1597</v>
      </c>
      <c r="E333" s="26" t="s">
        <v>1606</v>
      </c>
      <c r="F333" s="26" t="s">
        <v>216</v>
      </c>
      <c r="G333" s="26" t="s">
        <v>1603</v>
      </c>
      <c r="H333" s="26" t="s">
        <v>1599</v>
      </c>
      <c r="I333" s="27"/>
      <c r="J333" s="27"/>
      <c r="K333" s="26" t="s">
        <v>1600</v>
      </c>
      <c r="L333" s="26">
        <v>1</v>
      </c>
      <c r="M333" s="26" t="s">
        <v>1670</v>
      </c>
      <c r="N333" s="26" t="s">
        <v>217</v>
      </c>
      <c r="O333" s="26" t="s">
        <v>1603</v>
      </c>
      <c r="P333" s="26" t="s">
        <v>218</v>
      </c>
      <c r="Q333" s="26" t="s">
        <v>1673</v>
      </c>
      <c r="R333" s="27"/>
      <c r="S333" s="26" t="s">
        <v>1603</v>
      </c>
      <c r="T333" s="26" t="s">
        <v>1606</v>
      </c>
      <c r="U333" s="26">
        <v>1</v>
      </c>
      <c r="V333" s="26" t="s">
        <v>1606</v>
      </c>
      <c r="W333" s="26" t="s">
        <v>1606</v>
      </c>
      <c r="X333" s="27"/>
      <c r="Y333" s="26" t="s">
        <v>1607</v>
      </c>
      <c r="Z333" s="26" t="s">
        <v>1607</v>
      </c>
      <c r="AA333" s="26" t="s">
        <v>1608</v>
      </c>
      <c r="AB333" s="26" t="s">
        <v>1606</v>
      </c>
      <c r="AC333" s="26" t="s">
        <v>1617</v>
      </c>
      <c r="AD333" s="27"/>
      <c r="AE333" s="27"/>
      <c r="AF333" s="26" t="s">
        <v>1618</v>
      </c>
      <c r="AG333" s="26" t="s">
        <v>1603</v>
      </c>
      <c r="AH333" s="26" t="s">
        <v>1606</v>
      </c>
      <c r="AI333" s="26" t="s">
        <v>1606</v>
      </c>
      <c r="AJ333" s="26" t="s">
        <v>1606</v>
      </c>
      <c r="AK333" s="99" t="s">
        <v>1610</v>
      </c>
      <c r="AL333" s="27"/>
      <c r="AM333" s="26" t="s">
        <v>1606</v>
      </c>
      <c r="AN333" s="26" t="s">
        <v>1598</v>
      </c>
      <c r="AO333" s="26" t="s">
        <v>219</v>
      </c>
      <c r="AP333" s="27"/>
      <c r="AQ333" s="26" t="s">
        <v>220</v>
      </c>
      <c r="AR333" s="27"/>
      <c r="AS333" s="99" t="s">
        <v>1613</v>
      </c>
      <c r="AT333" s="26" t="s">
        <v>1603</v>
      </c>
      <c r="AU333" s="27"/>
      <c r="AV333" s="27"/>
      <c r="AW333" s="26" t="s">
        <v>1601</v>
      </c>
      <c r="AX333" s="26" t="s">
        <v>1606</v>
      </c>
    </row>
    <row r="334" spans="1:50" s="21" customFormat="1" ht="15" x14ac:dyDescent="0.25">
      <c r="A334" s="22">
        <v>43516.406196759257</v>
      </c>
      <c r="B334" s="23" t="s">
        <v>210</v>
      </c>
      <c r="C334" s="23" t="s">
        <v>1621</v>
      </c>
      <c r="D334" s="23" t="s">
        <v>1597</v>
      </c>
      <c r="E334" s="23" t="s">
        <v>1598</v>
      </c>
      <c r="F334" s="24"/>
      <c r="G334" s="23" t="s">
        <v>1603</v>
      </c>
      <c r="H334" s="23" t="s">
        <v>1599</v>
      </c>
      <c r="I334" s="24"/>
      <c r="J334" s="24"/>
      <c r="K334" s="23" t="s">
        <v>1623</v>
      </c>
      <c r="L334" s="23">
        <v>2</v>
      </c>
      <c r="M334" s="23" t="s">
        <v>1670</v>
      </c>
      <c r="N334" s="23" t="s">
        <v>1462</v>
      </c>
      <c r="O334" s="23" t="s">
        <v>1603</v>
      </c>
      <c r="P334" s="23" t="s">
        <v>1462</v>
      </c>
      <c r="Q334" s="23" t="s">
        <v>1673</v>
      </c>
      <c r="R334" s="24"/>
      <c r="S334" s="23" t="s">
        <v>1603</v>
      </c>
      <c r="T334" s="23" t="s">
        <v>1606</v>
      </c>
      <c r="U334" s="23">
        <v>1</v>
      </c>
      <c r="V334" s="23" t="s">
        <v>1606</v>
      </c>
      <c r="W334" s="23" t="s">
        <v>1606</v>
      </c>
      <c r="X334" s="24"/>
      <c r="Y334" s="23" t="s">
        <v>1607</v>
      </c>
      <c r="Z334" s="23" t="s">
        <v>1607</v>
      </c>
      <c r="AA334" s="23" t="s">
        <v>1608</v>
      </c>
      <c r="AB334" s="23" t="s">
        <v>1606</v>
      </c>
      <c r="AC334" s="23" t="s">
        <v>1718</v>
      </c>
      <c r="AD334" s="23" t="s">
        <v>221</v>
      </c>
      <c r="AE334" s="24"/>
      <c r="AF334" s="23" t="s">
        <v>1597</v>
      </c>
      <c r="AG334" s="23" t="s">
        <v>1603</v>
      </c>
      <c r="AH334" s="23" t="s">
        <v>1606</v>
      </c>
      <c r="AI334" s="23" t="s">
        <v>1606</v>
      </c>
      <c r="AJ334" s="23" t="s">
        <v>1606</v>
      </c>
      <c r="AK334" s="98" t="s">
        <v>1610</v>
      </c>
      <c r="AL334" s="24"/>
      <c r="AM334" s="23" t="s">
        <v>1606</v>
      </c>
      <c r="AN334" s="23" t="s">
        <v>1606</v>
      </c>
      <c r="AO334" s="24"/>
      <c r="AP334" s="24"/>
      <c r="AQ334" s="23" t="s">
        <v>222</v>
      </c>
      <c r="AR334" s="24"/>
      <c r="AS334" s="98" t="s">
        <v>1627</v>
      </c>
      <c r="AT334" s="23" t="s">
        <v>1606</v>
      </c>
      <c r="AU334" s="24"/>
      <c r="AV334" s="24"/>
      <c r="AW334" s="23" t="s">
        <v>1601</v>
      </c>
      <c r="AX334" s="23" t="s">
        <v>1606</v>
      </c>
    </row>
    <row r="335" spans="1:50" s="21" customFormat="1" ht="15" x14ac:dyDescent="0.25">
      <c r="A335" s="25">
        <v>43516.416440636574</v>
      </c>
      <c r="B335" s="26" t="s">
        <v>210</v>
      </c>
      <c r="C335" s="26" t="s">
        <v>1596</v>
      </c>
      <c r="D335" s="26" t="s">
        <v>1597</v>
      </c>
      <c r="E335" s="26" t="s">
        <v>1598</v>
      </c>
      <c r="F335" s="27"/>
      <c r="G335" s="26" t="s">
        <v>1603</v>
      </c>
      <c r="H335" s="26" t="s">
        <v>1599</v>
      </c>
      <c r="I335" s="27"/>
      <c r="J335" s="27"/>
      <c r="K335" s="26" t="s">
        <v>1623</v>
      </c>
      <c r="L335" s="26">
        <v>2</v>
      </c>
      <c r="M335" s="26" t="s">
        <v>1670</v>
      </c>
      <c r="N335" s="26" t="s">
        <v>1462</v>
      </c>
      <c r="O335" s="26" t="s">
        <v>1603</v>
      </c>
      <c r="P335" s="26" t="s">
        <v>1462</v>
      </c>
      <c r="Q335" s="26" t="s">
        <v>1673</v>
      </c>
      <c r="R335" s="27"/>
      <c r="S335" s="26" t="s">
        <v>1603</v>
      </c>
      <c r="T335" s="26" t="s">
        <v>1606</v>
      </c>
      <c r="U335" s="26">
        <v>1</v>
      </c>
      <c r="V335" s="26" t="s">
        <v>1606</v>
      </c>
      <c r="W335" s="26" t="s">
        <v>1606</v>
      </c>
      <c r="X335" s="27"/>
      <c r="Y335" s="26" t="s">
        <v>1607</v>
      </c>
      <c r="Z335" s="26" t="s">
        <v>1607</v>
      </c>
      <c r="AA335" s="26" t="s">
        <v>1608</v>
      </c>
      <c r="AB335" s="26" t="s">
        <v>1606</v>
      </c>
      <c r="AC335" s="26" t="s">
        <v>1718</v>
      </c>
      <c r="AD335" s="26" t="s">
        <v>221</v>
      </c>
      <c r="AE335" s="27"/>
      <c r="AF335" s="26" t="s">
        <v>1597</v>
      </c>
      <c r="AG335" s="26" t="s">
        <v>1603</v>
      </c>
      <c r="AH335" s="26" t="s">
        <v>1606</v>
      </c>
      <c r="AI335" s="26" t="s">
        <v>1606</v>
      </c>
      <c r="AJ335" s="26" t="s">
        <v>1606</v>
      </c>
      <c r="AK335" s="99" t="s">
        <v>1610</v>
      </c>
      <c r="AL335" s="27"/>
      <c r="AM335" s="26" t="s">
        <v>1606</v>
      </c>
      <c r="AN335" s="26" t="s">
        <v>1606</v>
      </c>
      <c r="AO335" s="27"/>
      <c r="AP335" s="27"/>
      <c r="AQ335" s="26" t="s">
        <v>222</v>
      </c>
      <c r="AR335" s="27"/>
      <c r="AS335" s="99" t="s">
        <v>1627</v>
      </c>
      <c r="AT335" s="26" t="s">
        <v>1606</v>
      </c>
      <c r="AU335" s="27"/>
      <c r="AV335" s="27"/>
      <c r="AW335" s="26" t="s">
        <v>1601</v>
      </c>
      <c r="AX335" s="26" t="s">
        <v>1606</v>
      </c>
    </row>
    <row r="336" spans="1:50" s="21" customFormat="1" ht="15" x14ac:dyDescent="0.25">
      <c r="A336" s="22">
        <v>43516.419154629628</v>
      </c>
      <c r="B336" s="23" t="s">
        <v>210</v>
      </c>
      <c r="C336" s="23" t="s">
        <v>1621</v>
      </c>
      <c r="D336" s="23" t="s">
        <v>1597</v>
      </c>
      <c r="E336" s="23" t="s">
        <v>1606</v>
      </c>
      <c r="F336" s="23" t="s">
        <v>223</v>
      </c>
      <c r="G336" s="23" t="s">
        <v>1603</v>
      </c>
      <c r="H336" s="23" t="s">
        <v>1599</v>
      </c>
      <c r="I336" s="24"/>
      <c r="J336" s="24"/>
      <c r="K336" s="23" t="s">
        <v>1623</v>
      </c>
      <c r="L336" s="23">
        <v>2</v>
      </c>
      <c r="M336" s="23" t="s">
        <v>1601</v>
      </c>
      <c r="N336" s="23" t="s">
        <v>1462</v>
      </c>
      <c r="O336" s="23" t="s">
        <v>1606</v>
      </c>
      <c r="P336" s="23" t="s">
        <v>1462</v>
      </c>
      <c r="Q336" s="23" t="s">
        <v>1673</v>
      </c>
      <c r="R336" s="24"/>
      <c r="S336" s="23" t="s">
        <v>1606</v>
      </c>
      <c r="T336" s="23" t="s">
        <v>1606</v>
      </c>
      <c r="U336" s="23">
        <v>2</v>
      </c>
      <c r="V336" s="23" t="s">
        <v>1606</v>
      </c>
      <c r="W336" s="23" t="s">
        <v>1606</v>
      </c>
      <c r="X336" s="24"/>
      <c r="Y336" s="23" t="s">
        <v>1607</v>
      </c>
      <c r="Z336" s="23" t="s">
        <v>1607</v>
      </c>
      <c r="AA336" s="23" t="s">
        <v>1608</v>
      </c>
      <c r="AB336" s="23" t="s">
        <v>1603</v>
      </c>
      <c r="AC336" s="23" t="s">
        <v>1617</v>
      </c>
      <c r="AD336" s="24"/>
      <c r="AE336" s="24"/>
      <c r="AF336" s="23" t="s">
        <v>1597</v>
      </c>
      <c r="AG336" s="23" t="s">
        <v>1606</v>
      </c>
      <c r="AH336" s="23" t="s">
        <v>1606</v>
      </c>
      <c r="AI336" s="23" t="s">
        <v>1598</v>
      </c>
      <c r="AJ336" s="23" t="s">
        <v>1606</v>
      </c>
      <c r="AK336" s="98" t="s">
        <v>1610</v>
      </c>
      <c r="AL336" s="24"/>
      <c r="AM336" s="23" t="s">
        <v>1598</v>
      </c>
      <c r="AN336" s="23" t="s">
        <v>1606</v>
      </c>
      <c r="AO336" s="24"/>
      <c r="AP336" s="24"/>
      <c r="AQ336" s="23" t="s">
        <v>1462</v>
      </c>
      <c r="AR336" s="24"/>
      <c r="AS336" s="98" t="s">
        <v>1613</v>
      </c>
      <c r="AT336" s="23" t="s">
        <v>1606</v>
      </c>
      <c r="AU336" s="24"/>
      <c r="AV336" s="24"/>
      <c r="AW336" s="23" t="s">
        <v>1601</v>
      </c>
      <c r="AX336" s="23" t="s">
        <v>1606</v>
      </c>
    </row>
    <row r="337" spans="1:50" s="21" customFormat="1" ht="15" x14ac:dyDescent="0.25">
      <c r="A337" s="25">
        <v>43516.424288298615</v>
      </c>
      <c r="B337" s="26" t="s">
        <v>210</v>
      </c>
      <c r="C337" s="26" t="s">
        <v>1621</v>
      </c>
      <c r="D337" s="26" t="s">
        <v>1597</v>
      </c>
      <c r="E337" s="26" t="s">
        <v>1606</v>
      </c>
      <c r="F337" s="26" t="s">
        <v>224</v>
      </c>
      <c r="G337" s="26" t="s">
        <v>1606</v>
      </c>
      <c r="H337" s="26" t="s">
        <v>1599</v>
      </c>
      <c r="I337" s="27"/>
      <c r="J337" s="27"/>
      <c r="K337" s="26" t="s">
        <v>1623</v>
      </c>
      <c r="L337" s="26">
        <v>1</v>
      </c>
      <c r="M337" s="26" t="s">
        <v>1670</v>
      </c>
      <c r="N337" s="26" t="s">
        <v>1462</v>
      </c>
      <c r="O337" s="26" t="s">
        <v>1606</v>
      </c>
      <c r="P337" s="26" t="s">
        <v>1606</v>
      </c>
      <c r="Q337" s="26" t="s">
        <v>1673</v>
      </c>
      <c r="R337" s="27"/>
      <c r="S337" s="26" t="s">
        <v>1606</v>
      </c>
      <c r="T337" s="26" t="s">
        <v>1606</v>
      </c>
      <c r="U337" s="26">
        <v>1</v>
      </c>
      <c r="V337" s="26" t="s">
        <v>1606</v>
      </c>
      <c r="W337" s="26" t="s">
        <v>1606</v>
      </c>
      <c r="X337" s="27"/>
      <c r="Y337" s="26" t="s">
        <v>1607</v>
      </c>
      <c r="Z337" s="26" t="s">
        <v>1607</v>
      </c>
      <c r="AA337" s="26" t="s">
        <v>1608</v>
      </c>
      <c r="AB337" s="26" t="s">
        <v>1606</v>
      </c>
      <c r="AC337" s="26" t="s">
        <v>1617</v>
      </c>
      <c r="AD337" s="27"/>
      <c r="AE337" s="27"/>
      <c r="AF337" s="26" t="s">
        <v>1597</v>
      </c>
      <c r="AG337" s="26" t="s">
        <v>1603</v>
      </c>
      <c r="AH337" s="26" t="s">
        <v>1606</v>
      </c>
      <c r="AI337" s="26" t="s">
        <v>1606</v>
      </c>
      <c r="AJ337" s="26" t="s">
        <v>1606</v>
      </c>
      <c r="AK337" s="99" t="s">
        <v>1610</v>
      </c>
      <c r="AL337" s="27"/>
      <c r="AM337" s="26" t="s">
        <v>1606</v>
      </c>
      <c r="AN337" s="26" t="s">
        <v>1606</v>
      </c>
      <c r="AO337" s="27"/>
      <c r="AP337" s="27"/>
      <c r="AQ337" s="26" t="s">
        <v>1462</v>
      </c>
      <c r="AR337" s="27"/>
      <c r="AS337" s="99" t="s">
        <v>1610</v>
      </c>
      <c r="AT337" s="26" t="s">
        <v>1606</v>
      </c>
      <c r="AU337" s="27"/>
      <c r="AV337" s="27"/>
      <c r="AW337" s="26" t="s">
        <v>1601</v>
      </c>
      <c r="AX337" s="26" t="s">
        <v>1606</v>
      </c>
    </row>
    <row r="338" spans="1:50" s="21" customFormat="1" ht="15" x14ac:dyDescent="0.25">
      <c r="A338" s="22">
        <v>43516.4264959375</v>
      </c>
      <c r="B338" s="23" t="s">
        <v>210</v>
      </c>
      <c r="C338" s="23" t="s">
        <v>1621</v>
      </c>
      <c r="D338" s="23" t="s">
        <v>1597</v>
      </c>
      <c r="E338" s="23" t="s">
        <v>1603</v>
      </c>
      <c r="F338" s="24"/>
      <c r="G338" s="23" t="s">
        <v>1603</v>
      </c>
      <c r="H338" s="23" t="s">
        <v>1599</v>
      </c>
      <c r="I338" s="24"/>
      <c r="J338" s="24"/>
      <c r="K338" s="23" t="s">
        <v>1623</v>
      </c>
      <c r="L338" s="23">
        <v>1</v>
      </c>
      <c r="M338" s="23" t="s">
        <v>1601</v>
      </c>
      <c r="N338" s="23" t="s">
        <v>1462</v>
      </c>
      <c r="O338" s="23" t="s">
        <v>1603</v>
      </c>
      <c r="P338" s="23" t="s">
        <v>1462</v>
      </c>
      <c r="Q338" s="23" t="s">
        <v>1673</v>
      </c>
      <c r="R338" s="23" t="s">
        <v>225</v>
      </c>
      <c r="S338" s="23" t="s">
        <v>1606</v>
      </c>
      <c r="T338" s="23" t="s">
        <v>1606</v>
      </c>
      <c r="U338" s="23">
        <v>1</v>
      </c>
      <c r="V338" s="23" t="s">
        <v>1606</v>
      </c>
      <c r="W338" s="23" t="s">
        <v>1606</v>
      </c>
      <c r="X338" s="24"/>
      <c r="Y338" s="23" t="s">
        <v>1607</v>
      </c>
      <c r="Z338" s="23" t="s">
        <v>1607</v>
      </c>
      <c r="AA338" s="23" t="s">
        <v>1608</v>
      </c>
      <c r="AB338" s="23" t="s">
        <v>1606</v>
      </c>
      <c r="AC338" s="23" t="s">
        <v>1609</v>
      </c>
      <c r="AD338" s="24"/>
      <c r="AE338" s="24"/>
      <c r="AF338" s="23" t="s">
        <v>1597</v>
      </c>
      <c r="AG338" s="23" t="s">
        <v>1603</v>
      </c>
      <c r="AH338" s="23" t="s">
        <v>1606</v>
      </c>
      <c r="AI338" s="23" t="s">
        <v>1606</v>
      </c>
      <c r="AJ338" s="23" t="s">
        <v>1603</v>
      </c>
      <c r="AK338" s="98" t="s">
        <v>1610</v>
      </c>
      <c r="AL338" s="24"/>
      <c r="AM338" s="23" t="s">
        <v>1606</v>
      </c>
      <c r="AN338" s="23" t="s">
        <v>1606</v>
      </c>
      <c r="AO338" s="24"/>
      <c r="AP338" s="24"/>
      <c r="AQ338" s="23" t="s">
        <v>1462</v>
      </c>
      <c r="AR338" s="24"/>
      <c r="AS338" s="98" t="s">
        <v>1613</v>
      </c>
      <c r="AT338" s="23" t="s">
        <v>1606</v>
      </c>
      <c r="AU338" s="24"/>
      <c r="AV338" s="24"/>
      <c r="AW338" s="23" t="s">
        <v>1650</v>
      </c>
      <c r="AX338" s="23" t="s">
        <v>1606</v>
      </c>
    </row>
    <row r="339" spans="1:50" s="21" customFormat="1" ht="15" x14ac:dyDescent="0.25">
      <c r="A339" s="25">
        <v>43516.429032754633</v>
      </c>
      <c r="B339" s="26" t="s">
        <v>210</v>
      </c>
      <c r="C339" s="26" t="s">
        <v>1621</v>
      </c>
      <c r="D339" s="26" t="s">
        <v>1597</v>
      </c>
      <c r="E339" s="26" t="s">
        <v>1606</v>
      </c>
      <c r="F339" s="27"/>
      <c r="G339" s="26" t="s">
        <v>1603</v>
      </c>
      <c r="H339" s="26" t="s">
        <v>1770</v>
      </c>
      <c r="I339" s="27"/>
      <c r="J339" s="27"/>
      <c r="K339" s="26" t="s">
        <v>1600</v>
      </c>
      <c r="L339" s="26">
        <v>1</v>
      </c>
      <c r="M339" s="26" t="s">
        <v>1670</v>
      </c>
      <c r="N339" s="26" t="s">
        <v>1462</v>
      </c>
      <c r="O339" s="26" t="s">
        <v>1603</v>
      </c>
      <c r="P339" s="26" t="s">
        <v>1462</v>
      </c>
      <c r="Q339" s="26" t="s">
        <v>1673</v>
      </c>
      <c r="R339" s="27"/>
      <c r="S339" s="26" t="s">
        <v>1606</v>
      </c>
      <c r="T339" s="26" t="s">
        <v>1606</v>
      </c>
      <c r="U339" s="26">
        <v>1</v>
      </c>
      <c r="V339" s="26" t="s">
        <v>1606</v>
      </c>
      <c r="W339" s="26" t="s">
        <v>1606</v>
      </c>
      <c r="X339" s="27"/>
      <c r="Y339" s="26" t="s">
        <v>1607</v>
      </c>
      <c r="Z339" s="26" t="s">
        <v>1607</v>
      </c>
      <c r="AA339" s="26" t="s">
        <v>1608</v>
      </c>
      <c r="AB339" s="26" t="s">
        <v>1606</v>
      </c>
      <c r="AC339" s="26" t="s">
        <v>1617</v>
      </c>
      <c r="AD339" s="27"/>
      <c r="AE339" s="27"/>
      <c r="AF339" s="26" t="s">
        <v>1597</v>
      </c>
      <c r="AG339" s="26" t="s">
        <v>1598</v>
      </c>
      <c r="AH339" s="26" t="s">
        <v>1606</v>
      </c>
      <c r="AI339" s="26" t="s">
        <v>1606</v>
      </c>
      <c r="AJ339" s="26" t="s">
        <v>1606</v>
      </c>
      <c r="AK339" s="99" t="s">
        <v>1610</v>
      </c>
      <c r="AL339" s="27"/>
      <c r="AM339" s="26" t="s">
        <v>1606</v>
      </c>
      <c r="AN339" s="26" t="s">
        <v>1606</v>
      </c>
      <c r="AO339" s="27"/>
      <c r="AP339" s="27"/>
      <c r="AQ339" s="26" t="s">
        <v>1462</v>
      </c>
      <c r="AR339" s="27"/>
      <c r="AS339" s="99" t="s">
        <v>1610</v>
      </c>
      <c r="AT339" s="26" t="s">
        <v>1606</v>
      </c>
      <c r="AU339" s="27"/>
      <c r="AV339" s="26" t="s">
        <v>226</v>
      </c>
      <c r="AW339" s="26" t="s">
        <v>1650</v>
      </c>
      <c r="AX339" s="26" t="s">
        <v>1606</v>
      </c>
    </row>
    <row r="340" spans="1:50" s="21" customFormat="1" ht="15" x14ac:dyDescent="0.25">
      <c r="A340" s="22">
        <v>43516.524640127318</v>
      </c>
      <c r="B340" s="23" t="s">
        <v>210</v>
      </c>
      <c r="C340" s="23" t="s">
        <v>1621</v>
      </c>
      <c r="D340" s="23" t="s">
        <v>1597</v>
      </c>
      <c r="E340" s="23" t="s">
        <v>1606</v>
      </c>
      <c r="F340" s="24"/>
      <c r="G340" s="23" t="s">
        <v>1606</v>
      </c>
      <c r="H340" s="23" t="s">
        <v>1770</v>
      </c>
      <c r="I340" s="24"/>
      <c r="J340" s="24"/>
      <c r="K340" s="23" t="s">
        <v>1600</v>
      </c>
      <c r="L340" s="23">
        <v>1</v>
      </c>
      <c r="M340" s="23" t="s">
        <v>1670</v>
      </c>
      <c r="N340" s="23" t="s">
        <v>1462</v>
      </c>
      <c r="O340" s="23" t="s">
        <v>1603</v>
      </c>
      <c r="P340" s="23" t="s">
        <v>1462</v>
      </c>
      <c r="Q340" s="23" t="s">
        <v>1673</v>
      </c>
      <c r="R340" s="24"/>
      <c r="S340" s="23" t="s">
        <v>1606</v>
      </c>
      <c r="T340" s="23" t="s">
        <v>1606</v>
      </c>
      <c r="U340" s="23">
        <v>1</v>
      </c>
      <c r="V340" s="23" t="s">
        <v>1606</v>
      </c>
      <c r="W340" s="23" t="s">
        <v>1606</v>
      </c>
      <c r="X340" s="24"/>
      <c r="Y340" s="23" t="s">
        <v>1607</v>
      </c>
      <c r="Z340" s="23" t="s">
        <v>1607</v>
      </c>
      <c r="AA340" s="23" t="s">
        <v>1608</v>
      </c>
      <c r="AB340" s="23" t="s">
        <v>1606</v>
      </c>
      <c r="AC340" s="23" t="s">
        <v>1617</v>
      </c>
      <c r="AD340" s="24"/>
      <c r="AE340" s="24"/>
      <c r="AF340" s="23" t="s">
        <v>1597</v>
      </c>
      <c r="AG340" s="23" t="s">
        <v>1606</v>
      </c>
      <c r="AH340" s="23" t="s">
        <v>1606</v>
      </c>
      <c r="AI340" s="23" t="s">
        <v>1598</v>
      </c>
      <c r="AJ340" s="23" t="s">
        <v>1598</v>
      </c>
      <c r="AK340" s="98" t="s">
        <v>1610</v>
      </c>
      <c r="AL340" s="24"/>
      <c r="AM340" s="23" t="s">
        <v>1606</v>
      </c>
      <c r="AN340" s="23" t="s">
        <v>1606</v>
      </c>
      <c r="AO340" s="24"/>
      <c r="AP340" s="24"/>
      <c r="AQ340" s="23" t="s">
        <v>227</v>
      </c>
      <c r="AR340" s="24"/>
      <c r="AS340" s="98" t="s">
        <v>1613</v>
      </c>
      <c r="AT340" s="23" t="s">
        <v>1606</v>
      </c>
      <c r="AU340" s="24"/>
      <c r="AV340" s="24"/>
      <c r="AW340" s="23" t="s">
        <v>1601</v>
      </c>
      <c r="AX340" s="23" t="s">
        <v>1606</v>
      </c>
    </row>
    <row r="341" spans="1:50" s="21" customFormat="1" ht="15" x14ac:dyDescent="0.25">
      <c r="A341" s="25">
        <v>43516.527958252314</v>
      </c>
      <c r="B341" s="26" t="s">
        <v>210</v>
      </c>
      <c r="C341" s="26" t="s">
        <v>1621</v>
      </c>
      <c r="D341" s="26" t="s">
        <v>1597</v>
      </c>
      <c r="E341" s="26" t="s">
        <v>1606</v>
      </c>
      <c r="F341" s="27"/>
      <c r="G341" s="26" t="s">
        <v>1606</v>
      </c>
      <c r="H341" s="26" t="s">
        <v>1599</v>
      </c>
      <c r="I341" s="27"/>
      <c r="J341" s="27"/>
      <c r="K341" s="26" t="s">
        <v>1600</v>
      </c>
      <c r="L341" s="26">
        <v>1</v>
      </c>
      <c r="M341" s="26" t="s">
        <v>1670</v>
      </c>
      <c r="N341" s="26" t="s">
        <v>1462</v>
      </c>
      <c r="O341" s="26" t="s">
        <v>1606</v>
      </c>
      <c r="P341" s="26" t="s">
        <v>1462</v>
      </c>
      <c r="Q341" s="26" t="s">
        <v>1673</v>
      </c>
      <c r="R341" s="27"/>
      <c r="S341" s="26" t="s">
        <v>1606</v>
      </c>
      <c r="T341" s="26" t="s">
        <v>1606</v>
      </c>
      <c r="U341" s="26">
        <v>1</v>
      </c>
      <c r="V341" s="26" t="s">
        <v>1606</v>
      </c>
      <c r="W341" s="26" t="s">
        <v>1606</v>
      </c>
      <c r="X341" s="27"/>
      <c r="Y341" s="26" t="s">
        <v>1607</v>
      </c>
      <c r="Z341" s="26" t="s">
        <v>1607</v>
      </c>
      <c r="AA341" s="26" t="s">
        <v>1608</v>
      </c>
      <c r="AB341" s="26" t="s">
        <v>1606</v>
      </c>
      <c r="AC341" s="26" t="s">
        <v>1617</v>
      </c>
      <c r="AD341" s="27"/>
      <c r="AE341" s="27"/>
      <c r="AF341" s="26" t="s">
        <v>1597</v>
      </c>
      <c r="AG341" s="26" t="s">
        <v>1603</v>
      </c>
      <c r="AH341" s="26" t="s">
        <v>1603</v>
      </c>
      <c r="AI341" s="26" t="s">
        <v>1606</v>
      </c>
      <c r="AJ341" s="26" t="s">
        <v>1606</v>
      </c>
      <c r="AK341" s="99" t="s">
        <v>1610</v>
      </c>
      <c r="AL341" s="27"/>
      <c r="AM341" s="26" t="s">
        <v>1606</v>
      </c>
      <c r="AN341" s="26" t="s">
        <v>1606</v>
      </c>
      <c r="AO341" s="27"/>
      <c r="AP341" s="27"/>
      <c r="AQ341" s="26" t="s">
        <v>1462</v>
      </c>
      <c r="AR341" s="27"/>
      <c r="AS341" s="99" t="s">
        <v>1610</v>
      </c>
      <c r="AT341" s="26" t="s">
        <v>1606</v>
      </c>
      <c r="AU341" s="27"/>
      <c r="AV341" s="27"/>
      <c r="AW341" s="26" t="s">
        <v>1650</v>
      </c>
      <c r="AX341" s="26" t="s">
        <v>1606</v>
      </c>
    </row>
    <row r="342" spans="1:50" s="21" customFormat="1" ht="15" x14ac:dyDescent="0.25">
      <c r="A342" s="22">
        <v>43516.532692303241</v>
      </c>
      <c r="B342" s="23" t="s">
        <v>210</v>
      </c>
      <c r="C342" s="23" t="s">
        <v>1621</v>
      </c>
      <c r="D342" s="23" t="s">
        <v>1597</v>
      </c>
      <c r="E342" s="23" t="s">
        <v>1603</v>
      </c>
      <c r="F342" s="24"/>
      <c r="G342" s="23" t="s">
        <v>1603</v>
      </c>
      <c r="H342" s="23" t="s">
        <v>1599</v>
      </c>
      <c r="I342" s="24"/>
      <c r="J342" s="24"/>
      <c r="K342" s="23" t="s">
        <v>1600</v>
      </c>
      <c r="L342" s="23">
        <v>2</v>
      </c>
      <c r="M342" s="23" t="s">
        <v>1670</v>
      </c>
      <c r="N342" s="23" t="s">
        <v>228</v>
      </c>
      <c r="O342" s="23" t="s">
        <v>1606</v>
      </c>
      <c r="P342" s="23" t="s">
        <v>1462</v>
      </c>
      <c r="Q342" s="23" t="s">
        <v>1673</v>
      </c>
      <c r="R342" s="23" t="s">
        <v>229</v>
      </c>
      <c r="S342" s="23" t="s">
        <v>1606</v>
      </c>
      <c r="T342" s="23" t="s">
        <v>1606</v>
      </c>
      <c r="U342" s="23">
        <v>2</v>
      </c>
      <c r="V342" s="23" t="s">
        <v>1606</v>
      </c>
      <c r="W342" s="23" t="s">
        <v>1606</v>
      </c>
      <c r="X342" s="24"/>
      <c r="Y342" s="23" t="s">
        <v>1607</v>
      </c>
      <c r="Z342" s="23" t="s">
        <v>1607</v>
      </c>
      <c r="AA342" s="23" t="s">
        <v>1608</v>
      </c>
      <c r="AB342" s="23" t="s">
        <v>1598</v>
      </c>
      <c r="AC342" s="23" t="s">
        <v>1617</v>
      </c>
      <c r="AD342" s="24"/>
      <c r="AE342" s="24"/>
      <c r="AF342" s="23" t="s">
        <v>1597</v>
      </c>
      <c r="AG342" s="23" t="s">
        <v>1598</v>
      </c>
      <c r="AH342" s="23" t="s">
        <v>1606</v>
      </c>
      <c r="AI342" s="23" t="s">
        <v>1606</v>
      </c>
      <c r="AJ342" s="23" t="s">
        <v>1598</v>
      </c>
      <c r="AK342" s="98" t="s">
        <v>1610</v>
      </c>
      <c r="AL342" s="24"/>
      <c r="AM342" s="23" t="s">
        <v>1598</v>
      </c>
      <c r="AN342" s="23" t="s">
        <v>1606</v>
      </c>
      <c r="AO342" s="24"/>
      <c r="AP342" s="24"/>
      <c r="AQ342" s="23" t="s">
        <v>1462</v>
      </c>
      <c r="AR342" s="24"/>
      <c r="AS342" s="98" t="s">
        <v>1613</v>
      </c>
      <c r="AT342" s="23" t="s">
        <v>1606</v>
      </c>
      <c r="AU342" s="23" t="s">
        <v>230</v>
      </c>
      <c r="AV342" s="23" t="s">
        <v>231</v>
      </c>
      <c r="AW342" s="23" t="s">
        <v>1601</v>
      </c>
      <c r="AX342" s="23" t="s">
        <v>1606</v>
      </c>
    </row>
    <row r="343" spans="1:50" s="21" customFormat="1" ht="15" x14ac:dyDescent="0.25">
      <c r="A343" s="25">
        <v>43516.543994837964</v>
      </c>
      <c r="B343" s="26" t="s">
        <v>210</v>
      </c>
      <c r="C343" s="26" t="s">
        <v>1621</v>
      </c>
      <c r="D343" s="26" t="s">
        <v>1597</v>
      </c>
      <c r="E343" s="26" t="s">
        <v>1606</v>
      </c>
      <c r="F343" s="26" t="s">
        <v>232</v>
      </c>
      <c r="G343" s="26" t="s">
        <v>1606</v>
      </c>
      <c r="H343" s="26" t="s">
        <v>1599</v>
      </c>
      <c r="I343" s="27"/>
      <c r="J343" s="26" t="s">
        <v>233</v>
      </c>
      <c r="K343" s="26" t="s">
        <v>1623</v>
      </c>
      <c r="L343" s="26">
        <v>1</v>
      </c>
      <c r="M343" s="26" t="s">
        <v>1670</v>
      </c>
      <c r="N343" s="26" t="s">
        <v>234</v>
      </c>
      <c r="O343" s="26" t="s">
        <v>1603</v>
      </c>
      <c r="P343" s="26" t="s">
        <v>1603</v>
      </c>
      <c r="Q343" s="26" t="s">
        <v>1673</v>
      </c>
      <c r="R343" s="27"/>
      <c r="S343" s="26" t="s">
        <v>1606</v>
      </c>
      <c r="T343" s="26" t="s">
        <v>1606</v>
      </c>
      <c r="U343" s="26">
        <v>1</v>
      </c>
      <c r="V343" s="26" t="s">
        <v>1606</v>
      </c>
      <c r="W343" s="26" t="s">
        <v>1606</v>
      </c>
      <c r="X343" s="27"/>
      <c r="Y343" s="26" t="s">
        <v>1607</v>
      </c>
      <c r="Z343" s="26" t="s">
        <v>1607</v>
      </c>
      <c r="AA343" s="26" t="s">
        <v>1608</v>
      </c>
      <c r="AB343" s="26" t="s">
        <v>1606</v>
      </c>
      <c r="AC343" s="26" t="s">
        <v>1617</v>
      </c>
      <c r="AD343" s="27"/>
      <c r="AE343" s="27"/>
      <c r="AF343" s="26" t="s">
        <v>1597</v>
      </c>
      <c r="AG343" s="26" t="s">
        <v>1603</v>
      </c>
      <c r="AH343" s="26" t="s">
        <v>1606</v>
      </c>
      <c r="AI343" s="26" t="s">
        <v>1606</v>
      </c>
      <c r="AJ343" s="26" t="s">
        <v>1606</v>
      </c>
      <c r="AK343" s="99" t="s">
        <v>1610</v>
      </c>
      <c r="AL343" s="27"/>
      <c r="AM343" s="26" t="s">
        <v>1606</v>
      </c>
      <c r="AN343" s="26" t="s">
        <v>1606</v>
      </c>
      <c r="AO343" s="26" t="s">
        <v>235</v>
      </c>
      <c r="AP343" s="27"/>
      <c r="AQ343" s="26" t="s">
        <v>236</v>
      </c>
      <c r="AR343" s="27"/>
      <c r="AS343" s="99" t="s">
        <v>1627</v>
      </c>
      <c r="AT343" s="26" t="s">
        <v>1606</v>
      </c>
      <c r="AU343" s="27"/>
      <c r="AV343" s="27"/>
      <c r="AW343" s="26" t="s">
        <v>1650</v>
      </c>
      <c r="AX343" s="26" t="s">
        <v>1606</v>
      </c>
    </row>
    <row r="344" spans="1:50" s="21" customFormat="1" ht="15" x14ac:dyDescent="0.25">
      <c r="A344" s="22">
        <v>43516.557045567126</v>
      </c>
      <c r="B344" s="23" t="s">
        <v>210</v>
      </c>
      <c r="C344" s="23" t="s">
        <v>1621</v>
      </c>
      <c r="D344" s="23" t="s">
        <v>1597</v>
      </c>
      <c r="E344" s="23" t="s">
        <v>1606</v>
      </c>
      <c r="F344" s="23" t="s">
        <v>237</v>
      </c>
      <c r="G344" s="23" t="s">
        <v>1606</v>
      </c>
      <c r="H344" s="23" t="s">
        <v>1599</v>
      </c>
      <c r="I344" s="24"/>
      <c r="J344" s="23" t="s">
        <v>238</v>
      </c>
      <c r="K344" s="23" t="s">
        <v>1600</v>
      </c>
      <c r="L344" s="23">
        <v>1</v>
      </c>
      <c r="M344" s="23" t="s">
        <v>1670</v>
      </c>
      <c r="N344" s="23" t="s">
        <v>239</v>
      </c>
      <c r="O344" s="23" t="s">
        <v>1606</v>
      </c>
      <c r="P344" s="23" t="s">
        <v>240</v>
      </c>
      <c r="Q344" s="23" t="s">
        <v>1673</v>
      </c>
      <c r="R344" s="23" t="s">
        <v>241</v>
      </c>
      <c r="S344" s="23" t="s">
        <v>1606</v>
      </c>
      <c r="T344" s="23" t="s">
        <v>1606</v>
      </c>
      <c r="U344" s="23">
        <v>1</v>
      </c>
      <c r="V344" s="23" t="s">
        <v>1606</v>
      </c>
      <c r="W344" s="23" t="s">
        <v>1606</v>
      </c>
      <c r="X344" s="23" t="s">
        <v>242</v>
      </c>
      <c r="Y344" s="23" t="s">
        <v>1607</v>
      </c>
      <c r="Z344" s="23" t="s">
        <v>1607</v>
      </c>
      <c r="AA344" s="23" t="s">
        <v>1608</v>
      </c>
      <c r="AB344" s="23" t="s">
        <v>1606</v>
      </c>
      <c r="AC344" s="23" t="s">
        <v>1718</v>
      </c>
      <c r="AD344" s="23" t="s">
        <v>243</v>
      </c>
      <c r="AE344" s="24"/>
      <c r="AF344" s="23" t="s">
        <v>1597</v>
      </c>
      <c r="AG344" s="23" t="s">
        <v>1603</v>
      </c>
      <c r="AH344" s="23" t="s">
        <v>1603</v>
      </c>
      <c r="AI344" s="23" t="s">
        <v>1606</v>
      </c>
      <c r="AJ344" s="23" t="s">
        <v>1606</v>
      </c>
      <c r="AK344" s="98" t="s">
        <v>1610</v>
      </c>
      <c r="AL344" s="24"/>
      <c r="AM344" s="23" t="s">
        <v>1606</v>
      </c>
      <c r="AN344" s="23" t="s">
        <v>1606</v>
      </c>
      <c r="AO344" s="23" t="s">
        <v>244</v>
      </c>
      <c r="AP344" s="23" t="s">
        <v>245</v>
      </c>
      <c r="AQ344" s="23" t="s">
        <v>246</v>
      </c>
      <c r="AR344" s="23" t="s">
        <v>247</v>
      </c>
      <c r="AS344" s="98" t="s">
        <v>1610</v>
      </c>
      <c r="AT344" s="23" t="s">
        <v>1603</v>
      </c>
      <c r="AU344" s="24"/>
      <c r="AV344" s="24"/>
      <c r="AW344" s="23" t="s">
        <v>1683</v>
      </c>
      <c r="AX344" s="23" t="s">
        <v>1606</v>
      </c>
    </row>
    <row r="345" spans="1:50" s="21" customFormat="1" ht="15" x14ac:dyDescent="0.25">
      <c r="A345" s="25">
        <v>43516.592330555555</v>
      </c>
      <c r="B345" s="26" t="s">
        <v>210</v>
      </c>
      <c r="C345" s="26" t="s">
        <v>1621</v>
      </c>
      <c r="D345" s="26" t="s">
        <v>1597</v>
      </c>
      <c r="E345" s="26" t="s">
        <v>1606</v>
      </c>
      <c r="F345" s="27"/>
      <c r="G345" s="26" t="s">
        <v>1606</v>
      </c>
      <c r="H345" s="26" t="s">
        <v>1599</v>
      </c>
      <c r="I345" s="27"/>
      <c r="J345" s="27"/>
      <c r="K345" s="26" t="s">
        <v>1600</v>
      </c>
      <c r="L345" s="26">
        <v>1</v>
      </c>
      <c r="M345" s="26" t="s">
        <v>1670</v>
      </c>
      <c r="N345" s="26" t="s">
        <v>1462</v>
      </c>
      <c r="O345" s="26" t="s">
        <v>1606</v>
      </c>
      <c r="P345" s="26" t="s">
        <v>1462</v>
      </c>
      <c r="Q345" s="26" t="s">
        <v>1673</v>
      </c>
      <c r="R345" s="27"/>
      <c r="S345" s="26" t="s">
        <v>1606</v>
      </c>
      <c r="T345" s="26" t="s">
        <v>1606</v>
      </c>
      <c r="U345" s="26">
        <v>2</v>
      </c>
      <c r="V345" s="26" t="s">
        <v>1606</v>
      </c>
      <c r="W345" s="26" t="s">
        <v>1606</v>
      </c>
      <c r="X345" s="27"/>
      <c r="Y345" s="26" t="s">
        <v>1607</v>
      </c>
      <c r="Z345" s="26" t="s">
        <v>1607</v>
      </c>
      <c r="AA345" s="26" t="s">
        <v>1608</v>
      </c>
      <c r="AB345" s="26" t="s">
        <v>1606</v>
      </c>
      <c r="AC345" s="26" t="s">
        <v>1617</v>
      </c>
      <c r="AD345" s="27"/>
      <c r="AE345" s="27"/>
      <c r="AF345" s="26" t="s">
        <v>1597</v>
      </c>
      <c r="AG345" s="26" t="s">
        <v>1606</v>
      </c>
      <c r="AH345" s="26" t="s">
        <v>1606</v>
      </c>
      <c r="AI345" s="26" t="s">
        <v>1606</v>
      </c>
      <c r="AJ345" s="26" t="s">
        <v>1606</v>
      </c>
      <c r="AK345" s="99" t="s">
        <v>1610</v>
      </c>
      <c r="AL345" s="27"/>
      <c r="AM345" s="26" t="s">
        <v>1606</v>
      </c>
      <c r="AN345" s="26" t="s">
        <v>1606</v>
      </c>
      <c r="AO345" s="27"/>
      <c r="AP345" s="27"/>
      <c r="AQ345" s="26" t="s">
        <v>1606</v>
      </c>
      <c r="AR345" s="27"/>
      <c r="AS345" s="99" t="s">
        <v>1613</v>
      </c>
      <c r="AT345" s="26" t="s">
        <v>1606</v>
      </c>
      <c r="AU345" s="27"/>
      <c r="AV345" s="27"/>
      <c r="AW345" s="26" t="s">
        <v>1601</v>
      </c>
      <c r="AX345" s="26" t="s">
        <v>1606</v>
      </c>
    </row>
    <row r="346" spans="1:50" s="21" customFormat="1" ht="15" x14ac:dyDescent="0.25">
      <c r="A346" s="22">
        <v>43516.594230949078</v>
      </c>
      <c r="B346" s="23" t="s">
        <v>210</v>
      </c>
      <c r="C346" s="23" t="s">
        <v>1596</v>
      </c>
      <c r="D346" s="23" t="s">
        <v>1597</v>
      </c>
      <c r="E346" s="23" t="s">
        <v>1606</v>
      </c>
      <c r="F346" s="24"/>
      <c r="G346" s="23" t="s">
        <v>1606</v>
      </c>
      <c r="H346" s="23" t="s">
        <v>1599</v>
      </c>
      <c r="I346" s="24"/>
      <c r="J346" s="24"/>
      <c r="K346" s="23" t="s">
        <v>1600</v>
      </c>
      <c r="L346" s="23">
        <v>1</v>
      </c>
      <c r="M346" s="23" t="s">
        <v>1670</v>
      </c>
      <c r="N346" s="23" t="s">
        <v>1462</v>
      </c>
      <c r="O346" s="23" t="s">
        <v>1606</v>
      </c>
      <c r="P346" s="23" t="s">
        <v>1462</v>
      </c>
      <c r="Q346" s="23" t="s">
        <v>1673</v>
      </c>
      <c r="R346" s="24"/>
      <c r="S346" s="23" t="s">
        <v>1606</v>
      </c>
      <c r="T346" s="23" t="s">
        <v>1606</v>
      </c>
      <c r="U346" s="23">
        <v>2</v>
      </c>
      <c r="V346" s="23" t="s">
        <v>1606</v>
      </c>
      <c r="W346" s="23" t="s">
        <v>1606</v>
      </c>
      <c r="X346" s="24"/>
      <c r="Y346" s="23" t="s">
        <v>1607</v>
      </c>
      <c r="Z346" s="23" t="s">
        <v>1607</v>
      </c>
      <c r="AA346" s="23" t="s">
        <v>1608</v>
      </c>
      <c r="AB346" s="23" t="s">
        <v>1606</v>
      </c>
      <c r="AC346" s="23" t="s">
        <v>1617</v>
      </c>
      <c r="AD346" s="24"/>
      <c r="AE346" s="24"/>
      <c r="AF346" s="23" t="s">
        <v>1597</v>
      </c>
      <c r="AG346" s="23" t="s">
        <v>1606</v>
      </c>
      <c r="AH346" s="23" t="s">
        <v>1606</v>
      </c>
      <c r="AI346" s="23" t="s">
        <v>1606</v>
      </c>
      <c r="AJ346" s="23" t="s">
        <v>1606</v>
      </c>
      <c r="AK346" s="98" t="s">
        <v>1610</v>
      </c>
      <c r="AL346" s="24"/>
      <c r="AM346" s="23" t="s">
        <v>1606</v>
      </c>
      <c r="AN346" s="23" t="s">
        <v>1606</v>
      </c>
      <c r="AO346" s="24"/>
      <c r="AP346" s="24"/>
      <c r="AQ346" s="23" t="s">
        <v>1659</v>
      </c>
      <c r="AR346" s="24"/>
      <c r="AS346" s="98" t="s">
        <v>1613</v>
      </c>
      <c r="AT346" s="23" t="s">
        <v>1606</v>
      </c>
      <c r="AU346" s="24"/>
      <c r="AV346" s="24"/>
      <c r="AW346" s="23" t="s">
        <v>1601</v>
      </c>
      <c r="AX346" s="23" t="s">
        <v>1606</v>
      </c>
    </row>
    <row r="347" spans="1:50" s="21" customFormat="1" ht="15" x14ac:dyDescent="0.25">
      <c r="A347" s="25">
        <v>43516.610235983797</v>
      </c>
      <c r="B347" s="26" t="s">
        <v>210</v>
      </c>
      <c r="C347" s="26" t="s">
        <v>1621</v>
      </c>
      <c r="D347" s="26" t="s">
        <v>1597</v>
      </c>
      <c r="E347" s="26" t="s">
        <v>1606</v>
      </c>
      <c r="F347" s="27"/>
      <c r="G347" s="26" t="s">
        <v>1606</v>
      </c>
      <c r="H347" s="26" t="s">
        <v>1770</v>
      </c>
      <c r="I347" s="27"/>
      <c r="J347" s="27"/>
      <c r="K347" s="26" t="s">
        <v>1600</v>
      </c>
      <c r="L347" s="26">
        <v>1</v>
      </c>
      <c r="M347" s="26" t="s">
        <v>1670</v>
      </c>
      <c r="N347" s="26" t="s">
        <v>1462</v>
      </c>
      <c r="O347" s="26" t="s">
        <v>1603</v>
      </c>
      <c r="P347" s="26" t="s">
        <v>1462</v>
      </c>
      <c r="Q347" s="26" t="s">
        <v>1673</v>
      </c>
      <c r="R347" s="27"/>
      <c r="S347" s="26" t="s">
        <v>1606</v>
      </c>
      <c r="T347" s="26" t="s">
        <v>1606</v>
      </c>
      <c r="U347" s="26">
        <v>1</v>
      </c>
      <c r="V347" s="26" t="s">
        <v>1606</v>
      </c>
      <c r="W347" s="26" t="s">
        <v>1606</v>
      </c>
      <c r="X347" s="27"/>
      <c r="Y347" s="26" t="s">
        <v>1607</v>
      </c>
      <c r="Z347" s="26" t="s">
        <v>1607</v>
      </c>
      <c r="AA347" s="26" t="s">
        <v>1608</v>
      </c>
      <c r="AB347" s="26" t="s">
        <v>1606</v>
      </c>
      <c r="AC347" s="26" t="s">
        <v>1617</v>
      </c>
      <c r="AD347" s="27"/>
      <c r="AE347" s="27"/>
      <c r="AF347" s="26" t="s">
        <v>1597</v>
      </c>
      <c r="AG347" s="26" t="s">
        <v>1606</v>
      </c>
      <c r="AH347" s="26" t="s">
        <v>1606</v>
      </c>
      <c r="AI347" s="26" t="s">
        <v>1598</v>
      </c>
      <c r="AJ347" s="26" t="s">
        <v>1598</v>
      </c>
      <c r="AK347" s="99" t="s">
        <v>1610</v>
      </c>
      <c r="AL347" s="27"/>
      <c r="AM347" s="26" t="s">
        <v>1606</v>
      </c>
      <c r="AN347" s="26" t="s">
        <v>1606</v>
      </c>
      <c r="AO347" s="27"/>
      <c r="AP347" s="27"/>
      <c r="AQ347" s="26" t="s">
        <v>227</v>
      </c>
      <c r="AR347" s="27"/>
      <c r="AS347" s="99" t="s">
        <v>1613</v>
      </c>
      <c r="AT347" s="26" t="s">
        <v>1606</v>
      </c>
      <c r="AU347" s="27"/>
      <c r="AV347" s="27"/>
      <c r="AW347" s="26" t="s">
        <v>1601</v>
      </c>
      <c r="AX347" s="26" t="s">
        <v>1606</v>
      </c>
    </row>
    <row r="348" spans="1:50" s="21" customFormat="1" ht="15" x14ac:dyDescent="0.25">
      <c r="A348" s="22">
        <v>43516.613313043985</v>
      </c>
      <c r="B348" s="23" t="s">
        <v>210</v>
      </c>
      <c r="C348" s="23" t="s">
        <v>1621</v>
      </c>
      <c r="D348" s="23" t="s">
        <v>1618</v>
      </c>
      <c r="E348" s="23" t="s">
        <v>1606</v>
      </c>
      <c r="F348" s="23" t="s">
        <v>224</v>
      </c>
      <c r="G348" s="23" t="s">
        <v>1603</v>
      </c>
      <c r="H348" s="23" t="s">
        <v>1599</v>
      </c>
      <c r="I348" s="24"/>
      <c r="J348" s="24"/>
      <c r="K348" s="23" t="s">
        <v>1623</v>
      </c>
      <c r="L348" s="23">
        <v>1</v>
      </c>
      <c r="M348" s="23" t="s">
        <v>1601</v>
      </c>
      <c r="N348" s="23" t="s">
        <v>1462</v>
      </c>
      <c r="O348" s="23" t="s">
        <v>1603</v>
      </c>
      <c r="P348" s="23" t="s">
        <v>1462</v>
      </c>
      <c r="Q348" s="23" t="s">
        <v>1673</v>
      </c>
      <c r="R348" s="24"/>
      <c r="S348" s="23" t="s">
        <v>1603</v>
      </c>
      <c r="T348" s="23" t="s">
        <v>1606</v>
      </c>
      <c r="U348" s="23">
        <v>1</v>
      </c>
      <c r="V348" s="23" t="s">
        <v>1606</v>
      </c>
      <c r="W348" s="23" t="s">
        <v>1606</v>
      </c>
      <c r="X348" s="24"/>
      <c r="Y348" s="23" t="s">
        <v>1607</v>
      </c>
      <c r="Z348" s="23" t="s">
        <v>1607</v>
      </c>
      <c r="AA348" s="23" t="s">
        <v>1608</v>
      </c>
      <c r="AB348" s="23" t="s">
        <v>1606</v>
      </c>
      <c r="AC348" s="23" t="s">
        <v>1617</v>
      </c>
      <c r="AD348" s="24"/>
      <c r="AE348" s="24"/>
      <c r="AF348" s="23" t="s">
        <v>1597</v>
      </c>
      <c r="AG348" s="23" t="s">
        <v>1598</v>
      </c>
      <c r="AH348" s="23" t="s">
        <v>1606</v>
      </c>
      <c r="AI348" s="23" t="s">
        <v>1606</v>
      </c>
      <c r="AJ348" s="23" t="s">
        <v>1606</v>
      </c>
      <c r="AK348" s="98" t="s">
        <v>1610</v>
      </c>
      <c r="AL348" s="24"/>
      <c r="AM348" s="23" t="s">
        <v>1606</v>
      </c>
      <c r="AN348" s="23" t="s">
        <v>1606</v>
      </c>
      <c r="AO348" s="24"/>
      <c r="AP348" s="24"/>
      <c r="AQ348" s="23" t="s">
        <v>1462</v>
      </c>
      <c r="AR348" s="24"/>
      <c r="AS348" s="98" t="s">
        <v>1613</v>
      </c>
      <c r="AT348" s="23" t="s">
        <v>1606</v>
      </c>
      <c r="AU348" s="24"/>
      <c r="AV348" s="24"/>
      <c r="AW348" s="23" t="s">
        <v>1683</v>
      </c>
      <c r="AX348" s="23" t="s">
        <v>1603</v>
      </c>
    </row>
    <row r="349" spans="1:50" s="21" customFormat="1" ht="15" x14ac:dyDescent="0.25">
      <c r="A349" s="25">
        <v>43516.620016562505</v>
      </c>
      <c r="B349" s="26" t="s">
        <v>210</v>
      </c>
      <c r="C349" s="26" t="s">
        <v>1596</v>
      </c>
      <c r="D349" s="26" t="s">
        <v>1597</v>
      </c>
      <c r="E349" s="26" t="s">
        <v>1606</v>
      </c>
      <c r="F349" s="26" t="s">
        <v>224</v>
      </c>
      <c r="G349" s="26" t="s">
        <v>1606</v>
      </c>
      <c r="H349" s="26" t="s">
        <v>1770</v>
      </c>
      <c r="I349" s="27"/>
      <c r="J349" s="27"/>
      <c r="K349" s="26" t="s">
        <v>1623</v>
      </c>
      <c r="L349" s="26">
        <v>1</v>
      </c>
      <c r="M349" s="26" t="s">
        <v>1670</v>
      </c>
      <c r="N349" s="26" t="s">
        <v>1462</v>
      </c>
      <c r="O349" s="26" t="s">
        <v>1606</v>
      </c>
      <c r="P349" s="26" t="s">
        <v>1462</v>
      </c>
      <c r="Q349" s="26" t="s">
        <v>1673</v>
      </c>
      <c r="R349" s="27"/>
      <c r="S349" s="26" t="s">
        <v>1603</v>
      </c>
      <c r="T349" s="26" t="s">
        <v>1603</v>
      </c>
      <c r="U349" s="26">
        <v>3</v>
      </c>
      <c r="V349" s="26" t="s">
        <v>1606</v>
      </c>
      <c r="W349" s="26" t="s">
        <v>1606</v>
      </c>
      <c r="X349" s="27"/>
      <c r="Y349" s="26" t="s">
        <v>1607</v>
      </c>
      <c r="Z349" s="26" t="s">
        <v>1607</v>
      </c>
      <c r="AA349" s="26" t="s">
        <v>1608</v>
      </c>
      <c r="AB349" s="26" t="s">
        <v>1606</v>
      </c>
      <c r="AC349" s="26" t="s">
        <v>1718</v>
      </c>
      <c r="AD349" s="26" t="s">
        <v>248</v>
      </c>
      <c r="AE349" s="27"/>
      <c r="AF349" s="26" t="s">
        <v>1597</v>
      </c>
      <c r="AG349" s="26" t="s">
        <v>1603</v>
      </c>
      <c r="AH349" s="26" t="s">
        <v>1606</v>
      </c>
      <c r="AI349" s="26" t="s">
        <v>1606</v>
      </c>
      <c r="AJ349" s="26" t="s">
        <v>1606</v>
      </c>
      <c r="AK349" s="99" t="s">
        <v>1610</v>
      </c>
      <c r="AL349" s="27"/>
      <c r="AM349" s="26" t="s">
        <v>1598</v>
      </c>
      <c r="AN349" s="26" t="s">
        <v>1598</v>
      </c>
      <c r="AO349" s="27"/>
      <c r="AP349" s="27"/>
      <c r="AQ349" s="26" t="s">
        <v>1462</v>
      </c>
      <c r="AR349" s="27"/>
      <c r="AS349" s="99" t="s">
        <v>1610</v>
      </c>
      <c r="AT349" s="26" t="s">
        <v>1606</v>
      </c>
      <c r="AU349" s="26" t="s">
        <v>249</v>
      </c>
      <c r="AV349" s="27"/>
      <c r="AW349" s="26" t="s">
        <v>1650</v>
      </c>
      <c r="AX349" s="26" t="s">
        <v>1606</v>
      </c>
    </row>
    <row r="350" spans="1:50" s="21" customFormat="1" ht="15" x14ac:dyDescent="0.25">
      <c r="A350" s="22">
        <v>43516.62665799768</v>
      </c>
      <c r="B350" s="23" t="s">
        <v>210</v>
      </c>
      <c r="C350" s="23" t="s">
        <v>1596</v>
      </c>
      <c r="D350" s="23" t="s">
        <v>1597</v>
      </c>
      <c r="E350" s="23" t="s">
        <v>1606</v>
      </c>
      <c r="F350" s="24"/>
      <c r="G350" s="23" t="s">
        <v>1603</v>
      </c>
      <c r="H350" s="23" t="s">
        <v>1599</v>
      </c>
      <c r="I350" s="24"/>
      <c r="J350" s="24"/>
      <c r="K350" s="23" t="s">
        <v>1600</v>
      </c>
      <c r="L350" s="23">
        <v>1</v>
      </c>
      <c r="M350" s="23" t="s">
        <v>1670</v>
      </c>
      <c r="N350" s="23" t="s">
        <v>1606</v>
      </c>
      <c r="O350" s="23" t="s">
        <v>1606</v>
      </c>
      <c r="P350" s="23" t="s">
        <v>1603</v>
      </c>
      <c r="Q350" s="23" t="s">
        <v>1673</v>
      </c>
      <c r="R350" s="24"/>
      <c r="S350" s="23" t="s">
        <v>1606</v>
      </c>
      <c r="T350" s="23" t="s">
        <v>1606</v>
      </c>
      <c r="U350" s="23">
        <v>1</v>
      </c>
      <c r="V350" s="23" t="s">
        <v>1606</v>
      </c>
      <c r="W350" s="23" t="s">
        <v>1606</v>
      </c>
      <c r="X350" s="24"/>
      <c r="Y350" s="23" t="s">
        <v>1607</v>
      </c>
      <c r="Z350" s="23" t="s">
        <v>1607</v>
      </c>
      <c r="AA350" s="23" t="s">
        <v>1608</v>
      </c>
      <c r="AB350" s="23" t="s">
        <v>1606</v>
      </c>
      <c r="AC350" s="23" t="s">
        <v>1617</v>
      </c>
      <c r="AD350" s="24"/>
      <c r="AE350" s="24"/>
      <c r="AF350" s="23" t="s">
        <v>1597</v>
      </c>
      <c r="AG350" s="23" t="s">
        <v>1603</v>
      </c>
      <c r="AH350" s="23" t="s">
        <v>1606</v>
      </c>
      <c r="AI350" s="23" t="s">
        <v>1606</v>
      </c>
      <c r="AJ350" s="23" t="s">
        <v>1606</v>
      </c>
      <c r="AK350" s="98" t="s">
        <v>1610</v>
      </c>
      <c r="AL350" s="23" t="s">
        <v>1598</v>
      </c>
      <c r="AM350" s="23" t="s">
        <v>1606</v>
      </c>
      <c r="AN350" s="23" t="s">
        <v>1606</v>
      </c>
      <c r="AO350" s="23" t="s">
        <v>250</v>
      </c>
      <c r="AP350" s="24"/>
      <c r="AQ350" s="23" t="s">
        <v>251</v>
      </c>
      <c r="AR350" s="24"/>
      <c r="AS350" s="98" t="s">
        <v>1613</v>
      </c>
      <c r="AT350" s="23" t="s">
        <v>1606</v>
      </c>
      <c r="AU350" s="24"/>
      <c r="AV350" s="24"/>
      <c r="AW350" s="23" t="s">
        <v>1601</v>
      </c>
      <c r="AX350" s="23" t="s">
        <v>1606</v>
      </c>
    </row>
    <row r="351" spans="1:50" s="21" customFormat="1" ht="15" x14ac:dyDescent="0.25">
      <c r="A351" s="25">
        <v>43516.630909189815</v>
      </c>
      <c r="B351" s="26" t="s">
        <v>210</v>
      </c>
      <c r="C351" s="26" t="s">
        <v>1621</v>
      </c>
      <c r="D351" s="26" t="s">
        <v>1597</v>
      </c>
      <c r="E351" s="26" t="s">
        <v>1598</v>
      </c>
      <c r="F351" s="27"/>
      <c r="G351" s="26" t="s">
        <v>1603</v>
      </c>
      <c r="H351" s="26" t="s">
        <v>1599</v>
      </c>
      <c r="I351" s="27"/>
      <c r="J351" s="27"/>
      <c r="K351" s="26" t="s">
        <v>1600</v>
      </c>
      <c r="L351" s="26">
        <v>1</v>
      </c>
      <c r="M351" s="26" t="s">
        <v>1601</v>
      </c>
      <c r="N351" s="26" t="s">
        <v>1462</v>
      </c>
      <c r="O351" s="26" t="s">
        <v>1606</v>
      </c>
      <c r="P351" s="26" t="s">
        <v>1462</v>
      </c>
      <c r="Q351" s="26" t="s">
        <v>1673</v>
      </c>
      <c r="R351" s="27"/>
      <c r="S351" s="26" t="s">
        <v>1603</v>
      </c>
      <c r="T351" s="26" t="s">
        <v>1606</v>
      </c>
      <c r="U351" s="26">
        <v>1</v>
      </c>
      <c r="V351" s="26" t="s">
        <v>1606</v>
      </c>
      <c r="W351" s="26" t="s">
        <v>1606</v>
      </c>
      <c r="X351" s="27"/>
      <c r="Y351" s="26" t="s">
        <v>1607</v>
      </c>
      <c r="Z351" s="26" t="s">
        <v>1607</v>
      </c>
      <c r="AA351" s="26" t="s">
        <v>1608</v>
      </c>
      <c r="AB351" s="26" t="s">
        <v>1606</v>
      </c>
      <c r="AC351" s="26" t="s">
        <v>1617</v>
      </c>
      <c r="AD351" s="27"/>
      <c r="AE351" s="27"/>
      <c r="AF351" s="26" t="s">
        <v>1597</v>
      </c>
      <c r="AG351" s="26" t="s">
        <v>1603</v>
      </c>
      <c r="AH351" s="26" t="s">
        <v>1598</v>
      </c>
      <c r="AI351" s="26" t="s">
        <v>1606</v>
      </c>
      <c r="AJ351" s="26" t="s">
        <v>1606</v>
      </c>
      <c r="AK351" s="99" t="s">
        <v>1610</v>
      </c>
      <c r="AL351" s="27"/>
      <c r="AM351" s="26" t="s">
        <v>1598</v>
      </c>
      <c r="AN351" s="26" t="s">
        <v>1606</v>
      </c>
      <c r="AO351" s="26" t="s">
        <v>252</v>
      </c>
      <c r="AP351" s="27"/>
      <c r="AQ351" s="26" t="s">
        <v>1462</v>
      </c>
      <c r="AR351" s="27"/>
      <c r="AS351" s="99" t="s">
        <v>1610</v>
      </c>
      <c r="AT351" s="26" t="s">
        <v>1603</v>
      </c>
      <c r="AU351" s="26" t="s">
        <v>253</v>
      </c>
      <c r="AV351" s="27"/>
      <c r="AW351" s="26" t="s">
        <v>1650</v>
      </c>
      <c r="AX351" s="26" t="s">
        <v>1606</v>
      </c>
    </row>
    <row r="352" spans="1:50" s="21" customFormat="1" ht="15" x14ac:dyDescent="0.25">
      <c r="A352" s="22">
        <v>43517.478517361116</v>
      </c>
      <c r="B352" s="23" t="s">
        <v>210</v>
      </c>
      <c r="C352" s="23" t="s">
        <v>1596</v>
      </c>
      <c r="D352" s="23" t="s">
        <v>1597</v>
      </c>
      <c r="E352" s="23" t="s">
        <v>1598</v>
      </c>
      <c r="F352" s="24"/>
      <c r="G352" s="23" t="s">
        <v>1603</v>
      </c>
      <c r="H352" s="23" t="s">
        <v>1599</v>
      </c>
      <c r="I352" s="24"/>
      <c r="J352" s="24"/>
      <c r="K352" s="23" t="s">
        <v>1600</v>
      </c>
      <c r="L352" s="23">
        <v>1</v>
      </c>
      <c r="M352" s="23" t="s">
        <v>1601</v>
      </c>
      <c r="N352" s="23" t="s">
        <v>1462</v>
      </c>
      <c r="O352" s="23" t="s">
        <v>1606</v>
      </c>
      <c r="P352" s="23" t="s">
        <v>1462</v>
      </c>
      <c r="Q352" s="23" t="s">
        <v>1673</v>
      </c>
      <c r="R352" s="24"/>
      <c r="S352" s="23" t="s">
        <v>1606</v>
      </c>
      <c r="T352" s="23" t="s">
        <v>1606</v>
      </c>
      <c r="U352" s="23">
        <v>1</v>
      </c>
      <c r="V352" s="23" t="s">
        <v>1606</v>
      </c>
      <c r="W352" s="23" t="s">
        <v>1606</v>
      </c>
      <c r="X352" s="24"/>
      <c r="Y352" s="23" t="s">
        <v>1607</v>
      </c>
      <c r="Z352" s="23" t="s">
        <v>1607</v>
      </c>
      <c r="AA352" s="23" t="s">
        <v>1608</v>
      </c>
      <c r="AB352" s="23" t="s">
        <v>1606</v>
      </c>
      <c r="AC352" s="23" t="s">
        <v>1617</v>
      </c>
      <c r="AD352" s="24"/>
      <c r="AE352" s="24"/>
      <c r="AF352" s="23" t="s">
        <v>1597</v>
      </c>
      <c r="AG352" s="23" t="s">
        <v>1603</v>
      </c>
      <c r="AH352" s="23" t="s">
        <v>1598</v>
      </c>
      <c r="AI352" s="23" t="s">
        <v>1606</v>
      </c>
      <c r="AJ352" s="23" t="s">
        <v>1606</v>
      </c>
      <c r="AK352" s="98" t="s">
        <v>1610</v>
      </c>
      <c r="AL352" s="24"/>
      <c r="AM352" s="23" t="s">
        <v>1606</v>
      </c>
      <c r="AN352" s="23" t="s">
        <v>1606</v>
      </c>
      <c r="AO352" s="24"/>
      <c r="AP352" s="23" t="s">
        <v>254</v>
      </c>
      <c r="AQ352" s="23" t="s">
        <v>255</v>
      </c>
      <c r="AR352" s="24"/>
      <c r="AS352" s="98" t="s">
        <v>1610</v>
      </c>
      <c r="AT352" s="23" t="s">
        <v>1606</v>
      </c>
      <c r="AU352" s="24"/>
      <c r="AV352" s="24"/>
      <c r="AW352" s="23" t="s">
        <v>1650</v>
      </c>
      <c r="AX352" s="23" t="s">
        <v>1606</v>
      </c>
    </row>
    <row r="353" spans="1:50" s="21" customFormat="1" ht="15" x14ac:dyDescent="0.25">
      <c r="A353" s="25">
        <v>43517.483377962963</v>
      </c>
      <c r="B353" s="26" t="s">
        <v>210</v>
      </c>
      <c r="C353" s="26" t="s">
        <v>1596</v>
      </c>
      <c r="D353" s="26" t="s">
        <v>1597</v>
      </c>
      <c r="E353" s="26" t="s">
        <v>1598</v>
      </c>
      <c r="F353" s="27"/>
      <c r="G353" s="26" t="s">
        <v>1603</v>
      </c>
      <c r="H353" s="26" t="s">
        <v>1599</v>
      </c>
      <c r="I353" s="27"/>
      <c r="J353" s="26" t="s">
        <v>256</v>
      </c>
      <c r="K353" s="26" t="s">
        <v>1843</v>
      </c>
      <c r="L353" s="26">
        <v>1</v>
      </c>
      <c r="M353" s="26" t="s">
        <v>1601</v>
      </c>
      <c r="N353" s="26" t="s">
        <v>1462</v>
      </c>
      <c r="O353" s="26" t="s">
        <v>1603</v>
      </c>
      <c r="P353" s="26" t="s">
        <v>257</v>
      </c>
      <c r="Q353" s="26" t="s">
        <v>1605</v>
      </c>
      <c r="R353" s="27"/>
      <c r="S353" s="26" t="s">
        <v>1603</v>
      </c>
      <c r="T353" s="26" t="s">
        <v>1606</v>
      </c>
      <c r="U353" s="26">
        <v>2</v>
      </c>
      <c r="V353" s="26" t="s">
        <v>1606</v>
      </c>
      <c r="W353" s="26" t="s">
        <v>1603</v>
      </c>
      <c r="X353" s="27"/>
      <c r="Y353" s="26" t="s">
        <v>1607</v>
      </c>
      <c r="Z353" s="26" t="s">
        <v>1607</v>
      </c>
      <c r="AA353" s="26" t="s">
        <v>1608</v>
      </c>
      <c r="AB353" s="26" t="s">
        <v>1606</v>
      </c>
      <c r="AC353" s="26" t="s">
        <v>1617</v>
      </c>
      <c r="AD353" s="27"/>
      <c r="AE353" s="27"/>
      <c r="AF353" s="26" t="s">
        <v>1597</v>
      </c>
      <c r="AG353" s="26" t="s">
        <v>1603</v>
      </c>
      <c r="AH353" s="26" t="s">
        <v>1598</v>
      </c>
      <c r="AI353" s="26" t="s">
        <v>1606</v>
      </c>
      <c r="AJ353" s="26" t="s">
        <v>1606</v>
      </c>
      <c r="AK353" s="99" t="s">
        <v>1610</v>
      </c>
      <c r="AL353" s="27"/>
      <c r="AM353" s="26" t="s">
        <v>1606</v>
      </c>
      <c r="AN353" s="26" t="s">
        <v>1606</v>
      </c>
      <c r="AO353" s="27"/>
      <c r="AP353" s="27"/>
      <c r="AQ353" s="26" t="s">
        <v>1462</v>
      </c>
      <c r="AR353" s="27"/>
      <c r="AS353" s="99" t="s">
        <v>1613</v>
      </c>
      <c r="AT353" s="26" t="s">
        <v>1606</v>
      </c>
      <c r="AU353" s="27"/>
      <c r="AV353" s="27"/>
      <c r="AW353" s="26" t="s">
        <v>1601</v>
      </c>
      <c r="AX353" s="26" t="s">
        <v>1606</v>
      </c>
    </row>
    <row r="354" spans="1:50" s="21" customFormat="1" ht="15" x14ac:dyDescent="0.25">
      <c r="A354" s="22">
        <v>43517.490059201387</v>
      </c>
      <c r="B354" s="23" t="s">
        <v>210</v>
      </c>
      <c r="C354" s="23" t="s">
        <v>1596</v>
      </c>
      <c r="D354" s="23" t="s">
        <v>1597</v>
      </c>
      <c r="E354" s="23" t="s">
        <v>1606</v>
      </c>
      <c r="F354" s="24"/>
      <c r="G354" s="23" t="s">
        <v>1606</v>
      </c>
      <c r="H354" s="23" t="s">
        <v>1770</v>
      </c>
      <c r="I354" s="24"/>
      <c r="J354" s="24"/>
      <c r="K354" s="23" t="s">
        <v>1600</v>
      </c>
      <c r="L354" s="23">
        <v>1</v>
      </c>
      <c r="M354" s="23" t="s">
        <v>1670</v>
      </c>
      <c r="N354" s="23" t="s">
        <v>1462</v>
      </c>
      <c r="O354" s="23" t="s">
        <v>1606</v>
      </c>
      <c r="P354" s="23" t="s">
        <v>1462</v>
      </c>
      <c r="Q354" s="23" t="s">
        <v>1673</v>
      </c>
      <c r="R354" s="24"/>
      <c r="S354" s="23" t="s">
        <v>1606</v>
      </c>
      <c r="T354" s="23" t="s">
        <v>1606</v>
      </c>
      <c r="U354" s="23">
        <v>1</v>
      </c>
      <c r="V354" s="23" t="s">
        <v>1606</v>
      </c>
      <c r="W354" s="23" t="s">
        <v>1606</v>
      </c>
      <c r="X354" s="24"/>
      <c r="Y354" s="23" t="s">
        <v>1607</v>
      </c>
      <c r="Z354" s="23" t="s">
        <v>1607</v>
      </c>
      <c r="AA354" s="23" t="s">
        <v>1608</v>
      </c>
      <c r="AB354" s="23" t="s">
        <v>1606</v>
      </c>
      <c r="AC354" s="23" t="s">
        <v>1617</v>
      </c>
      <c r="AD354" s="24"/>
      <c r="AE354" s="24"/>
      <c r="AF354" s="23" t="s">
        <v>1597</v>
      </c>
      <c r="AG354" s="23" t="s">
        <v>1606</v>
      </c>
      <c r="AH354" s="23" t="s">
        <v>1606</v>
      </c>
      <c r="AI354" s="23" t="s">
        <v>1606</v>
      </c>
      <c r="AJ354" s="23" t="s">
        <v>1606</v>
      </c>
      <c r="AK354" s="98" t="s">
        <v>1613</v>
      </c>
      <c r="AL354" s="24"/>
      <c r="AM354" s="23" t="s">
        <v>1606</v>
      </c>
      <c r="AN354" s="23" t="s">
        <v>1606</v>
      </c>
      <c r="AO354" s="24"/>
      <c r="AP354" s="24"/>
      <c r="AQ354" s="23" t="s">
        <v>1462</v>
      </c>
      <c r="AR354" s="24"/>
      <c r="AS354" s="98" t="s">
        <v>1610</v>
      </c>
      <c r="AT354" s="23" t="s">
        <v>1606</v>
      </c>
      <c r="AU354" s="23" t="s">
        <v>258</v>
      </c>
      <c r="AV354" s="24"/>
      <c r="AW354" s="23" t="s">
        <v>1650</v>
      </c>
      <c r="AX354" s="23" t="s">
        <v>1606</v>
      </c>
    </row>
    <row r="355" spans="1:50" s="21" customFormat="1" ht="15" x14ac:dyDescent="0.25">
      <c r="A355" s="25">
        <v>43517.493582118055</v>
      </c>
      <c r="B355" s="26" t="s">
        <v>210</v>
      </c>
      <c r="C355" s="26" t="s">
        <v>1621</v>
      </c>
      <c r="D355" s="26" t="s">
        <v>1597</v>
      </c>
      <c r="E355" s="26" t="s">
        <v>1606</v>
      </c>
      <c r="F355" s="26" t="s">
        <v>224</v>
      </c>
      <c r="G355" s="26" t="s">
        <v>1606</v>
      </c>
      <c r="H355" s="26" t="s">
        <v>1599</v>
      </c>
      <c r="I355" s="27"/>
      <c r="J355" s="27"/>
      <c r="K355" s="26" t="s">
        <v>1623</v>
      </c>
      <c r="L355" s="26">
        <v>1</v>
      </c>
      <c r="M355" s="26" t="s">
        <v>1601</v>
      </c>
      <c r="N355" s="26" t="s">
        <v>1462</v>
      </c>
      <c r="O355" s="26" t="s">
        <v>1603</v>
      </c>
      <c r="P355" s="26" t="s">
        <v>1462</v>
      </c>
      <c r="Q355" s="26" t="s">
        <v>1673</v>
      </c>
      <c r="R355" s="27"/>
      <c r="S355" s="26" t="s">
        <v>1606</v>
      </c>
      <c r="T355" s="26" t="s">
        <v>1606</v>
      </c>
      <c r="U355" s="26">
        <v>1</v>
      </c>
      <c r="V355" s="26" t="s">
        <v>1606</v>
      </c>
      <c r="W355" s="26" t="s">
        <v>1606</v>
      </c>
      <c r="X355" s="27"/>
      <c r="Y355" s="26" t="s">
        <v>1607</v>
      </c>
      <c r="Z355" s="26" t="s">
        <v>1607</v>
      </c>
      <c r="AA355" s="26" t="s">
        <v>1608</v>
      </c>
      <c r="AB355" s="26" t="s">
        <v>1606</v>
      </c>
      <c r="AC355" s="26" t="s">
        <v>1617</v>
      </c>
      <c r="AD355" s="27"/>
      <c r="AE355" s="27"/>
      <c r="AF355" s="26" t="s">
        <v>1597</v>
      </c>
      <c r="AG355" s="26" t="s">
        <v>1606</v>
      </c>
      <c r="AH355" s="26" t="s">
        <v>1598</v>
      </c>
      <c r="AI355" s="26" t="s">
        <v>1598</v>
      </c>
      <c r="AJ355" s="26" t="s">
        <v>1598</v>
      </c>
      <c r="AK355" s="99" t="s">
        <v>1610</v>
      </c>
      <c r="AL355" s="27"/>
      <c r="AM355" s="26" t="s">
        <v>1606</v>
      </c>
      <c r="AN355" s="26" t="s">
        <v>1598</v>
      </c>
      <c r="AO355" s="26" t="s">
        <v>259</v>
      </c>
      <c r="AP355" s="26" t="s">
        <v>260</v>
      </c>
      <c r="AQ355" s="26" t="s">
        <v>1462</v>
      </c>
      <c r="AR355" s="27"/>
      <c r="AS355" s="99" t="s">
        <v>1613</v>
      </c>
      <c r="AT355" s="26" t="s">
        <v>1606</v>
      </c>
      <c r="AU355" s="27"/>
      <c r="AV355" s="27"/>
      <c r="AW355" s="26" t="s">
        <v>1650</v>
      </c>
      <c r="AX355" s="26" t="s">
        <v>1606</v>
      </c>
    </row>
    <row r="356" spans="1:50" s="21" customFormat="1" ht="15" x14ac:dyDescent="0.25">
      <c r="A356" s="22">
        <v>43517.496642465281</v>
      </c>
      <c r="B356" s="23" t="s">
        <v>210</v>
      </c>
      <c r="C356" s="23" t="s">
        <v>1621</v>
      </c>
      <c r="D356" s="23" t="s">
        <v>1597</v>
      </c>
      <c r="E356" s="23" t="s">
        <v>1598</v>
      </c>
      <c r="F356" s="24"/>
      <c r="G356" s="23" t="s">
        <v>1606</v>
      </c>
      <c r="H356" s="23" t="s">
        <v>1770</v>
      </c>
      <c r="I356" s="24"/>
      <c r="J356" s="24"/>
      <c r="K356" s="23" t="s">
        <v>1623</v>
      </c>
      <c r="L356" s="23">
        <v>1</v>
      </c>
      <c r="M356" s="23" t="s">
        <v>1670</v>
      </c>
      <c r="N356" s="23" t="s">
        <v>1462</v>
      </c>
      <c r="O356" s="23" t="s">
        <v>1606</v>
      </c>
      <c r="P356" s="23" t="s">
        <v>1462</v>
      </c>
      <c r="Q356" s="23" t="s">
        <v>1673</v>
      </c>
      <c r="R356" s="24"/>
      <c r="S356" s="23" t="s">
        <v>1603</v>
      </c>
      <c r="T356" s="23" t="s">
        <v>1606</v>
      </c>
      <c r="U356" s="23">
        <v>1</v>
      </c>
      <c r="V356" s="23" t="s">
        <v>1606</v>
      </c>
      <c r="W356" s="23" t="s">
        <v>1606</v>
      </c>
      <c r="X356" s="24"/>
      <c r="Y356" s="23" t="s">
        <v>1607</v>
      </c>
      <c r="Z356" s="23" t="s">
        <v>1607</v>
      </c>
      <c r="AA356" s="23" t="s">
        <v>1608</v>
      </c>
      <c r="AB356" s="23" t="s">
        <v>1606</v>
      </c>
      <c r="AC356" s="23" t="s">
        <v>1617</v>
      </c>
      <c r="AD356" s="23" t="s">
        <v>261</v>
      </c>
      <c r="AE356" s="24"/>
      <c r="AF356" s="23" t="s">
        <v>1597</v>
      </c>
      <c r="AG356" s="23" t="s">
        <v>1606</v>
      </c>
      <c r="AH356" s="23" t="s">
        <v>1606</v>
      </c>
      <c r="AI356" s="23" t="s">
        <v>1606</v>
      </c>
      <c r="AJ356" s="23" t="s">
        <v>1606</v>
      </c>
      <c r="AK356" s="98" t="s">
        <v>1610</v>
      </c>
      <c r="AL356" s="24"/>
      <c r="AM356" s="23" t="s">
        <v>1606</v>
      </c>
      <c r="AN356" s="23" t="s">
        <v>1606</v>
      </c>
      <c r="AO356" s="24"/>
      <c r="AP356" s="24"/>
      <c r="AQ356" s="23" t="s">
        <v>1462</v>
      </c>
      <c r="AR356" s="24"/>
      <c r="AS356" s="98" t="s">
        <v>1610</v>
      </c>
      <c r="AT356" s="23" t="s">
        <v>1606</v>
      </c>
      <c r="AU356" s="24"/>
      <c r="AV356" s="24"/>
      <c r="AW356" s="23" t="s">
        <v>1650</v>
      </c>
      <c r="AX356" s="23" t="s">
        <v>1606</v>
      </c>
    </row>
    <row r="357" spans="1:50" s="21" customFormat="1" ht="15" x14ac:dyDescent="0.25">
      <c r="A357" s="25">
        <v>43517.50084310185</v>
      </c>
      <c r="B357" s="26" t="s">
        <v>210</v>
      </c>
      <c r="C357" s="26" t="s">
        <v>1621</v>
      </c>
      <c r="D357" s="26" t="s">
        <v>1597</v>
      </c>
      <c r="E357" s="26" t="s">
        <v>1606</v>
      </c>
      <c r="F357" s="26" t="s">
        <v>262</v>
      </c>
      <c r="G357" s="26" t="s">
        <v>1606</v>
      </c>
      <c r="H357" s="26" t="s">
        <v>1599</v>
      </c>
      <c r="I357" s="27"/>
      <c r="J357" s="26" t="s">
        <v>263</v>
      </c>
      <c r="K357" s="26" t="s">
        <v>1623</v>
      </c>
      <c r="L357" s="26">
        <v>1</v>
      </c>
      <c r="M357" s="26" t="s">
        <v>1670</v>
      </c>
      <c r="N357" s="26" t="s">
        <v>1462</v>
      </c>
      <c r="O357" s="26" t="s">
        <v>1603</v>
      </c>
      <c r="P357" s="26" t="s">
        <v>1462</v>
      </c>
      <c r="Q357" s="26" t="s">
        <v>1673</v>
      </c>
      <c r="R357" s="27"/>
      <c r="S357" s="26" t="s">
        <v>1606</v>
      </c>
      <c r="T357" s="26" t="s">
        <v>1606</v>
      </c>
      <c r="U357" s="26">
        <v>1</v>
      </c>
      <c r="V357" s="26" t="s">
        <v>1606</v>
      </c>
      <c r="W357" s="26" t="s">
        <v>1606</v>
      </c>
      <c r="X357" s="27"/>
      <c r="Y357" s="26" t="s">
        <v>1607</v>
      </c>
      <c r="Z357" s="26" t="s">
        <v>1607</v>
      </c>
      <c r="AA357" s="26" t="s">
        <v>1608</v>
      </c>
      <c r="AB357" s="26" t="s">
        <v>1606</v>
      </c>
      <c r="AC357" s="26" t="s">
        <v>1617</v>
      </c>
      <c r="AD357" s="27"/>
      <c r="AE357" s="27"/>
      <c r="AF357" s="26" t="s">
        <v>1597</v>
      </c>
      <c r="AG357" s="26" t="s">
        <v>1603</v>
      </c>
      <c r="AH357" s="26" t="s">
        <v>1606</v>
      </c>
      <c r="AI357" s="26" t="s">
        <v>1606</v>
      </c>
      <c r="AJ357" s="26" t="s">
        <v>1606</v>
      </c>
      <c r="AK357" s="99" t="s">
        <v>1610</v>
      </c>
      <c r="AL357" s="27"/>
      <c r="AM357" s="26" t="s">
        <v>1606</v>
      </c>
      <c r="AN357" s="26" t="s">
        <v>1606</v>
      </c>
      <c r="AO357" s="26" t="s">
        <v>264</v>
      </c>
      <c r="AP357" s="27"/>
      <c r="AQ357" s="26" t="s">
        <v>265</v>
      </c>
      <c r="AR357" s="27"/>
      <c r="AS357" s="99" t="s">
        <v>1613</v>
      </c>
      <c r="AT357" s="26" t="s">
        <v>1606</v>
      </c>
      <c r="AU357" s="27"/>
      <c r="AV357" s="27"/>
      <c r="AW357" s="26" t="s">
        <v>1601</v>
      </c>
      <c r="AX357" s="26" t="s">
        <v>1606</v>
      </c>
    </row>
    <row r="358" spans="1:50" s="21" customFormat="1" ht="15" x14ac:dyDescent="0.25">
      <c r="A358" s="22">
        <v>43517.503470243057</v>
      </c>
      <c r="B358" s="23" t="s">
        <v>210</v>
      </c>
      <c r="C358" s="23" t="s">
        <v>1621</v>
      </c>
      <c r="D358" s="23" t="s">
        <v>1597</v>
      </c>
      <c r="E358" s="23" t="s">
        <v>1598</v>
      </c>
      <c r="F358" s="24"/>
      <c r="G358" s="23" t="s">
        <v>1606</v>
      </c>
      <c r="H358" s="23" t="s">
        <v>1599</v>
      </c>
      <c r="I358" s="24"/>
      <c r="J358" s="24"/>
      <c r="K358" s="23" t="s">
        <v>1623</v>
      </c>
      <c r="L358" s="23">
        <v>1</v>
      </c>
      <c r="M358" s="23" t="s">
        <v>1601</v>
      </c>
      <c r="N358" s="23" t="s">
        <v>1462</v>
      </c>
      <c r="O358" s="23" t="s">
        <v>1603</v>
      </c>
      <c r="P358" s="23" t="s">
        <v>1462</v>
      </c>
      <c r="Q358" s="23" t="s">
        <v>1673</v>
      </c>
      <c r="R358" s="24"/>
      <c r="S358" s="23" t="s">
        <v>1606</v>
      </c>
      <c r="T358" s="23" t="s">
        <v>1606</v>
      </c>
      <c r="U358" s="23">
        <v>1</v>
      </c>
      <c r="V358" s="23" t="s">
        <v>1606</v>
      </c>
      <c r="W358" s="23" t="s">
        <v>1606</v>
      </c>
      <c r="X358" s="24"/>
      <c r="Y358" s="23" t="s">
        <v>1607</v>
      </c>
      <c r="Z358" s="23" t="s">
        <v>1607</v>
      </c>
      <c r="AA358" s="23" t="s">
        <v>1608</v>
      </c>
      <c r="AB358" s="23" t="s">
        <v>1606</v>
      </c>
      <c r="AC358" s="23" t="s">
        <v>1617</v>
      </c>
      <c r="AD358" s="24"/>
      <c r="AE358" s="24"/>
      <c r="AF358" s="23" t="s">
        <v>1597</v>
      </c>
      <c r="AG358" s="23" t="s">
        <v>1598</v>
      </c>
      <c r="AH358" s="23" t="s">
        <v>1606</v>
      </c>
      <c r="AI358" s="23" t="s">
        <v>1606</v>
      </c>
      <c r="AJ358" s="23" t="s">
        <v>1606</v>
      </c>
      <c r="AK358" s="98" t="s">
        <v>1610</v>
      </c>
      <c r="AL358" s="24"/>
      <c r="AM358" s="23" t="s">
        <v>1606</v>
      </c>
      <c r="AN358" s="23" t="s">
        <v>1606</v>
      </c>
      <c r="AO358" s="24"/>
      <c r="AP358" s="24"/>
      <c r="AQ358" s="23" t="s">
        <v>1462</v>
      </c>
      <c r="AR358" s="24"/>
      <c r="AS358" s="98" t="s">
        <v>1613</v>
      </c>
      <c r="AT358" s="23" t="s">
        <v>1606</v>
      </c>
      <c r="AU358" s="24"/>
      <c r="AV358" s="24"/>
      <c r="AW358" s="23" t="s">
        <v>1601</v>
      </c>
      <c r="AX358" s="23" t="s">
        <v>1606</v>
      </c>
    </row>
    <row r="359" spans="1:50" s="21" customFormat="1" ht="15" x14ac:dyDescent="0.25">
      <c r="A359" s="25">
        <v>43517.508521712967</v>
      </c>
      <c r="B359" s="26" t="s">
        <v>210</v>
      </c>
      <c r="C359" s="26" t="s">
        <v>1621</v>
      </c>
      <c r="D359" s="26" t="s">
        <v>1597</v>
      </c>
      <c r="E359" s="26" t="s">
        <v>1606</v>
      </c>
      <c r="F359" s="26" t="s">
        <v>224</v>
      </c>
      <c r="G359" s="26" t="s">
        <v>1606</v>
      </c>
      <c r="H359" s="26" t="s">
        <v>1599</v>
      </c>
      <c r="I359" s="27"/>
      <c r="J359" s="27"/>
      <c r="K359" s="26" t="s">
        <v>1623</v>
      </c>
      <c r="L359" s="26">
        <v>1</v>
      </c>
      <c r="M359" s="26" t="s">
        <v>1670</v>
      </c>
      <c r="N359" s="26" t="s">
        <v>1462</v>
      </c>
      <c r="O359" s="26" t="s">
        <v>1603</v>
      </c>
      <c r="P359" s="26" t="s">
        <v>1462</v>
      </c>
      <c r="Q359" s="26" t="s">
        <v>1673</v>
      </c>
      <c r="R359" s="27"/>
      <c r="S359" s="26" t="s">
        <v>1606</v>
      </c>
      <c r="T359" s="26" t="s">
        <v>1606</v>
      </c>
      <c r="U359" s="26">
        <v>1</v>
      </c>
      <c r="V359" s="26" t="s">
        <v>1606</v>
      </c>
      <c r="W359" s="26" t="s">
        <v>1606</v>
      </c>
      <c r="X359" s="27"/>
      <c r="Y359" s="26" t="s">
        <v>1607</v>
      </c>
      <c r="Z359" s="26" t="s">
        <v>1607</v>
      </c>
      <c r="AA359" s="26" t="s">
        <v>1608</v>
      </c>
      <c r="AB359" s="26" t="s">
        <v>1606</v>
      </c>
      <c r="AC359" s="26" t="s">
        <v>1617</v>
      </c>
      <c r="AD359" s="27"/>
      <c r="AE359" s="27"/>
      <c r="AF359" s="26" t="s">
        <v>1597</v>
      </c>
      <c r="AG359" s="26" t="s">
        <v>1598</v>
      </c>
      <c r="AH359" s="26" t="s">
        <v>1606</v>
      </c>
      <c r="AI359" s="26" t="s">
        <v>1606</v>
      </c>
      <c r="AJ359" s="26" t="s">
        <v>1606</v>
      </c>
      <c r="AK359" s="99" t="s">
        <v>1613</v>
      </c>
      <c r="AL359" s="26" t="s">
        <v>266</v>
      </c>
      <c r="AM359" s="26" t="s">
        <v>1606</v>
      </c>
      <c r="AN359" s="26" t="s">
        <v>1606</v>
      </c>
      <c r="AO359" s="26" t="s">
        <v>267</v>
      </c>
      <c r="AP359" s="27"/>
      <c r="AQ359" s="26" t="s">
        <v>268</v>
      </c>
      <c r="AR359" s="27"/>
      <c r="AS359" s="99" t="s">
        <v>1613</v>
      </c>
      <c r="AT359" s="26" t="s">
        <v>1603</v>
      </c>
      <c r="AU359" s="27"/>
      <c r="AV359" s="27"/>
      <c r="AW359" s="26" t="s">
        <v>1601</v>
      </c>
      <c r="AX359" s="26" t="s">
        <v>1606</v>
      </c>
    </row>
    <row r="360" spans="1:50" s="21" customFormat="1" ht="15" x14ac:dyDescent="0.25">
      <c r="A360" s="22">
        <v>43517.523768356477</v>
      </c>
      <c r="B360" s="23" t="s">
        <v>210</v>
      </c>
      <c r="C360" s="23" t="s">
        <v>1621</v>
      </c>
      <c r="D360" s="23" t="s">
        <v>1597</v>
      </c>
      <c r="E360" s="23" t="s">
        <v>1598</v>
      </c>
      <c r="F360" s="24"/>
      <c r="G360" s="23" t="s">
        <v>1606</v>
      </c>
      <c r="H360" s="23" t="s">
        <v>1770</v>
      </c>
      <c r="I360" s="23" t="s">
        <v>269</v>
      </c>
      <c r="J360" s="24"/>
      <c r="K360" s="23" t="s">
        <v>1600</v>
      </c>
      <c r="L360" s="23">
        <v>2</v>
      </c>
      <c r="M360" s="23" t="s">
        <v>1601</v>
      </c>
      <c r="N360" s="23" t="s">
        <v>270</v>
      </c>
      <c r="O360" s="23" t="s">
        <v>1606</v>
      </c>
      <c r="P360" s="23" t="s">
        <v>271</v>
      </c>
      <c r="Q360" s="23" t="s">
        <v>1673</v>
      </c>
      <c r="R360" s="23" t="s">
        <v>272</v>
      </c>
      <c r="S360" s="23" t="s">
        <v>1606</v>
      </c>
      <c r="T360" s="23" t="s">
        <v>1606</v>
      </c>
      <c r="U360" s="23">
        <v>1</v>
      </c>
      <c r="V360" s="23" t="s">
        <v>1606</v>
      </c>
      <c r="W360" s="23" t="s">
        <v>1606</v>
      </c>
      <c r="X360" s="23" t="s">
        <v>273</v>
      </c>
      <c r="Y360" s="23" t="s">
        <v>1616</v>
      </c>
      <c r="Z360" s="23" t="s">
        <v>1616</v>
      </c>
      <c r="AA360" s="23" t="s">
        <v>1608</v>
      </c>
      <c r="AB360" s="23" t="s">
        <v>1606</v>
      </c>
      <c r="AC360" s="23" t="s">
        <v>1617</v>
      </c>
      <c r="AD360" s="23" t="s">
        <v>274</v>
      </c>
      <c r="AE360" s="23" t="s">
        <v>275</v>
      </c>
      <c r="AF360" s="23" t="s">
        <v>1618</v>
      </c>
      <c r="AG360" s="23" t="s">
        <v>1603</v>
      </c>
      <c r="AH360" s="23" t="s">
        <v>1603</v>
      </c>
      <c r="AI360" s="23" t="s">
        <v>1606</v>
      </c>
      <c r="AJ360" s="23" t="s">
        <v>1606</v>
      </c>
      <c r="AK360" s="98" t="s">
        <v>1610</v>
      </c>
      <c r="AL360" s="23" t="s">
        <v>276</v>
      </c>
      <c r="AM360" s="23" t="s">
        <v>1606</v>
      </c>
      <c r="AN360" s="23" t="s">
        <v>1606</v>
      </c>
      <c r="AO360" s="23" t="s">
        <v>277</v>
      </c>
      <c r="AP360" s="23" t="s">
        <v>278</v>
      </c>
      <c r="AQ360" s="23" t="s">
        <v>279</v>
      </c>
      <c r="AR360" s="23" t="s">
        <v>280</v>
      </c>
      <c r="AS360" s="98" t="s">
        <v>1610</v>
      </c>
      <c r="AT360" s="23" t="s">
        <v>1606</v>
      </c>
      <c r="AU360" s="24"/>
      <c r="AV360" s="24"/>
      <c r="AW360" s="23" t="s">
        <v>1650</v>
      </c>
      <c r="AX360" s="23" t="s">
        <v>1606</v>
      </c>
    </row>
    <row r="361" spans="1:50" s="21" customFormat="1" ht="15" x14ac:dyDescent="0.25">
      <c r="A361" s="25">
        <v>43517.530444965276</v>
      </c>
      <c r="B361" s="26" t="s">
        <v>210</v>
      </c>
      <c r="C361" s="26" t="s">
        <v>1596</v>
      </c>
      <c r="D361" s="26" t="s">
        <v>1597</v>
      </c>
      <c r="E361" s="26" t="s">
        <v>1598</v>
      </c>
      <c r="F361" s="27"/>
      <c r="G361" s="26" t="s">
        <v>1603</v>
      </c>
      <c r="H361" s="26" t="s">
        <v>1599</v>
      </c>
      <c r="I361" s="27"/>
      <c r="J361" s="27"/>
      <c r="K361" s="26" t="s">
        <v>1600</v>
      </c>
      <c r="L361" s="26">
        <v>1</v>
      </c>
      <c r="M361" s="26" t="s">
        <v>1670</v>
      </c>
      <c r="N361" s="26" t="s">
        <v>1462</v>
      </c>
      <c r="O361" s="26" t="s">
        <v>1603</v>
      </c>
      <c r="P361" s="26" t="s">
        <v>281</v>
      </c>
      <c r="Q361" s="26" t="s">
        <v>1673</v>
      </c>
      <c r="R361" s="27"/>
      <c r="S361" s="26" t="s">
        <v>1606</v>
      </c>
      <c r="T361" s="26" t="s">
        <v>1606</v>
      </c>
      <c r="U361" s="26">
        <v>1</v>
      </c>
      <c r="V361" s="26" t="s">
        <v>1606</v>
      </c>
      <c r="W361" s="26" t="s">
        <v>1606</v>
      </c>
      <c r="X361" s="27"/>
      <c r="Y361" s="26" t="s">
        <v>1607</v>
      </c>
      <c r="Z361" s="26" t="s">
        <v>1607</v>
      </c>
      <c r="AA361" s="26" t="s">
        <v>1608</v>
      </c>
      <c r="AB361" s="26" t="s">
        <v>1606</v>
      </c>
      <c r="AC361" s="26" t="s">
        <v>1718</v>
      </c>
      <c r="AD361" s="26" t="s">
        <v>282</v>
      </c>
      <c r="AE361" s="27"/>
      <c r="AF361" s="26" t="s">
        <v>1597</v>
      </c>
      <c r="AG361" s="26" t="s">
        <v>1598</v>
      </c>
      <c r="AH361" s="26" t="s">
        <v>1606</v>
      </c>
      <c r="AI361" s="26" t="s">
        <v>1606</v>
      </c>
      <c r="AJ361" s="26" t="s">
        <v>1598</v>
      </c>
      <c r="AK361" s="99" t="s">
        <v>1610</v>
      </c>
      <c r="AL361" s="27"/>
      <c r="AM361" s="26" t="s">
        <v>1606</v>
      </c>
      <c r="AN361" s="26" t="s">
        <v>1606</v>
      </c>
      <c r="AO361" s="26" t="s">
        <v>283</v>
      </c>
      <c r="AP361" s="26" t="s">
        <v>284</v>
      </c>
      <c r="AQ361" s="26" t="s">
        <v>285</v>
      </c>
      <c r="AR361" s="27"/>
      <c r="AS361" s="99" t="s">
        <v>1610</v>
      </c>
      <c r="AT361" s="26" t="s">
        <v>1603</v>
      </c>
      <c r="AU361" s="27"/>
      <c r="AV361" s="27"/>
      <c r="AW361" s="26" t="s">
        <v>1650</v>
      </c>
      <c r="AX361" s="26" t="s">
        <v>1606</v>
      </c>
    </row>
    <row r="362" spans="1:50" s="21" customFormat="1" ht="15" x14ac:dyDescent="0.25">
      <c r="A362" s="22">
        <v>43517.537516875003</v>
      </c>
      <c r="B362" s="23" t="s">
        <v>210</v>
      </c>
      <c r="C362" s="23" t="s">
        <v>1596</v>
      </c>
      <c r="D362" s="23" t="s">
        <v>1597</v>
      </c>
      <c r="E362" s="23" t="s">
        <v>1606</v>
      </c>
      <c r="F362" s="23" t="s">
        <v>262</v>
      </c>
      <c r="G362" s="23" t="s">
        <v>1606</v>
      </c>
      <c r="H362" s="23" t="s">
        <v>1770</v>
      </c>
      <c r="I362" s="23" t="s">
        <v>286</v>
      </c>
      <c r="J362" s="24"/>
      <c r="K362" s="23" t="s">
        <v>1600</v>
      </c>
      <c r="L362" s="23">
        <v>1</v>
      </c>
      <c r="M362" s="23" t="s">
        <v>1670</v>
      </c>
      <c r="N362" s="23" t="s">
        <v>287</v>
      </c>
      <c r="O362" s="23" t="s">
        <v>1606</v>
      </c>
      <c r="P362" s="23" t="s">
        <v>1462</v>
      </c>
      <c r="Q362" s="23" t="s">
        <v>1673</v>
      </c>
      <c r="R362" s="24"/>
      <c r="S362" s="23" t="s">
        <v>1606</v>
      </c>
      <c r="T362" s="23" t="s">
        <v>1606</v>
      </c>
      <c r="U362" s="23">
        <v>1</v>
      </c>
      <c r="V362" s="23" t="s">
        <v>1606</v>
      </c>
      <c r="W362" s="23" t="s">
        <v>1606</v>
      </c>
      <c r="X362" s="24"/>
      <c r="Y362" s="23" t="s">
        <v>1607</v>
      </c>
      <c r="Z362" s="23" t="s">
        <v>1607</v>
      </c>
      <c r="AA362" s="23" t="s">
        <v>1608</v>
      </c>
      <c r="AB362" s="23" t="s">
        <v>1606</v>
      </c>
      <c r="AC362" s="23" t="s">
        <v>1617</v>
      </c>
      <c r="AD362" s="24"/>
      <c r="AE362" s="24"/>
      <c r="AF362" s="23" t="s">
        <v>1597</v>
      </c>
      <c r="AG362" s="23" t="s">
        <v>1603</v>
      </c>
      <c r="AH362" s="23" t="s">
        <v>1598</v>
      </c>
      <c r="AI362" s="23" t="s">
        <v>1606</v>
      </c>
      <c r="AJ362" s="23" t="s">
        <v>1606</v>
      </c>
      <c r="AK362" s="98" t="s">
        <v>1610</v>
      </c>
      <c r="AL362" s="24"/>
      <c r="AM362" s="23" t="s">
        <v>1606</v>
      </c>
      <c r="AN362" s="23" t="s">
        <v>1606</v>
      </c>
      <c r="AO362" s="23" t="s">
        <v>288</v>
      </c>
      <c r="AP362" s="24"/>
      <c r="AQ362" s="23" t="s">
        <v>289</v>
      </c>
      <c r="AR362" s="24"/>
      <c r="AS362" s="98" t="s">
        <v>1613</v>
      </c>
      <c r="AT362" s="23" t="s">
        <v>1603</v>
      </c>
      <c r="AU362" s="23" t="s">
        <v>290</v>
      </c>
      <c r="AV362" s="24"/>
      <c r="AW362" s="23" t="s">
        <v>1650</v>
      </c>
      <c r="AX362" s="23" t="s">
        <v>1606</v>
      </c>
    </row>
    <row r="363" spans="1:50" s="21" customFormat="1" ht="15" x14ac:dyDescent="0.25">
      <c r="A363" s="25">
        <v>43517.546805682869</v>
      </c>
      <c r="B363" s="26" t="s">
        <v>210</v>
      </c>
      <c r="C363" s="26" t="s">
        <v>1621</v>
      </c>
      <c r="D363" s="26" t="s">
        <v>1597</v>
      </c>
      <c r="E363" s="26" t="s">
        <v>1606</v>
      </c>
      <c r="F363" s="27"/>
      <c r="G363" s="26" t="s">
        <v>1603</v>
      </c>
      <c r="H363" s="26" t="s">
        <v>1599</v>
      </c>
      <c r="I363" s="27"/>
      <c r="J363" s="27"/>
      <c r="K363" s="26" t="s">
        <v>1600</v>
      </c>
      <c r="L363" s="26">
        <v>2</v>
      </c>
      <c r="M363" s="26" t="s">
        <v>1601</v>
      </c>
      <c r="N363" s="26" t="s">
        <v>1462</v>
      </c>
      <c r="O363" s="26" t="s">
        <v>1606</v>
      </c>
      <c r="P363" s="26" t="s">
        <v>291</v>
      </c>
      <c r="Q363" s="26" t="s">
        <v>1673</v>
      </c>
      <c r="R363" s="27"/>
      <c r="S363" s="26" t="s">
        <v>1606</v>
      </c>
      <c r="T363" s="26" t="s">
        <v>1606</v>
      </c>
      <c r="U363" s="26">
        <v>2</v>
      </c>
      <c r="V363" s="26" t="s">
        <v>1606</v>
      </c>
      <c r="W363" s="26" t="s">
        <v>1606</v>
      </c>
      <c r="X363" s="27"/>
      <c r="Y363" s="26" t="s">
        <v>1607</v>
      </c>
      <c r="Z363" s="26" t="s">
        <v>1607</v>
      </c>
      <c r="AA363" s="26" t="s">
        <v>1608</v>
      </c>
      <c r="AB363" s="26" t="s">
        <v>1606</v>
      </c>
      <c r="AC363" s="26" t="s">
        <v>2013</v>
      </c>
      <c r="AD363" s="26" t="s">
        <v>292</v>
      </c>
      <c r="AE363" s="27"/>
      <c r="AF363" s="26" t="s">
        <v>1597</v>
      </c>
      <c r="AG363" s="26" t="s">
        <v>1603</v>
      </c>
      <c r="AH363" s="26" t="s">
        <v>1606</v>
      </c>
      <c r="AI363" s="26" t="s">
        <v>1606</v>
      </c>
      <c r="AJ363" s="26" t="s">
        <v>1606</v>
      </c>
      <c r="AK363" s="99" t="s">
        <v>1613</v>
      </c>
      <c r="AL363" s="27"/>
      <c r="AM363" s="26" t="s">
        <v>1606</v>
      </c>
      <c r="AN363" s="26" t="s">
        <v>1606</v>
      </c>
      <c r="AO363" s="27"/>
      <c r="AP363" s="27"/>
      <c r="AQ363" s="26" t="s">
        <v>1462</v>
      </c>
      <c r="AR363" s="27"/>
      <c r="AS363" s="99" t="s">
        <v>1613</v>
      </c>
      <c r="AT363" s="26" t="s">
        <v>1606</v>
      </c>
      <c r="AU363" s="27"/>
      <c r="AV363" s="27"/>
      <c r="AW363" s="26" t="s">
        <v>1601</v>
      </c>
      <c r="AX363" s="26" t="s">
        <v>1606</v>
      </c>
    </row>
    <row r="364" spans="1:50" s="21" customFormat="1" ht="15" x14ac:dyDescent="0.25">
      <c r="A364" s="22">
        <v>43517.548221435187</v>
      </c>
      <c r="B364" s="23" t="s">
        <v>210</v>
      </c>
      <c r="C364" s="23" t="s">
        <v>1621</v>
      </c>
      <c r="D364" s="23" t="s">
        <v>1597</v>
      </c>
      <c r="E364" s="23" t="s">
        <v>1606</v>
      </c>
      <c r="F364" s="24"/>
      <c r="G364" s="23" t="s">
        <v>1603</v>
      </c>
      <c r="H364" s="23" t="s">
        <v>1599</v>
      </c>
      <c r="I364" s="24"/>
      <c r="J364" s="24"/>
      <c r="K364" s="23" t="s">
        <v>1600</v>
      </c>
      <c r="L364" s="23">
        <v>1</v>
      </c>
      <c r="M364" s="23" t="s">
        <v>1670</v>
      </c>
      <c r="N364" s="23" t="s">
        <v>1462</v>
      </c>
      <c r="O364" s="23" t="s">
        <v>1606</v>
      </c>
      <c r="P364" s="23" t="s">
        <v>1462</v>
      </c>
      <c r="Q364" s="23" t="s">
        <v>1673</v>
      </c>
      <c r="R364" s="24"/>
      <c r="S364" s="23" t="s">
        <v>1606</v>
      </c>
      <c r="T364" s="23" t="s">
        <v>1606</v>
      </c>
      <c r="U364" s="23">
        <v>1</v>
      </c>
      <c r="V364" s="23" t="s">
        <v>1606</v>
      </c>
      <c r="W364" s="23" t="s">
        <v>1606</v>
      </c>
      <c r="X364" s="24"/>
      <c r="Y364" s="23" t="s">
        <v>1607</v>
      </c>
      <c r="Z364" s="23" t="s">
        <v>1607</v>
      </c>
      <c r="AA364" s="23" t="s">
        <v>1608</v>
      </c>
      <c r="AB364" s="23" t="s">
        <v>1606</v>
      </c>
      <c r="AC364" s="23" t="s">
        <v>1617</v>
      </c>
      <c r="AD364" s="24"/>
      <c r="AE364" s="24"/>
      <c r="AF364" s="23" t="s">
        <v>1597</v>
      </c>
      <c r="AG364" s="23" t="s">
        <v>1603</v>
      </c>
      <c r="AH364" s="23" t="s">
        <v>1606</v>
      </c>
      <c r="AI364" s="23" t="s">
        <v>1606</v>
      </c>
      <c r="AJ364" s="23" t="s">
        <v>1606</v>
      </c>
      <c r="AK364" s="98" t="s">
        <v>1610</v>
      </c>
      <c r="AL364" s="24"/>
      <c r="AM364" s="23" t="s">
        <v>1606</v>
      </c>
      <c r="AN364" s="23" t="s">
        <v>1606</v>
      </c>
      <c r="AO364" s="24"/>
      <c r="AP364" s="24"/>
      <c r="AQ364" s="23" t="s">
        <v>1462</v>
      </c>
      <c r="AR364" s="24"/>
      <c r="AS364" s="98" t="s">
        <v>1610</v>
      </c>
      <c r="AT364" s="23" t="s">
        <v>1606</v>
      </c>
      <c r="AU364" s="24"/>
      <c r="AV364" s="24"/>
      <c r="AW364" s="23" t="s">
        <v>1650</v>
      </c>
      <c r="AX364" s="23" t="s">
        <v>1606</v>
      </c>
    </row>
    <row r="365" spans="1:50" s="21" customFormat="1" ht="15" x14ac:dyDescent="0.25">
      <c r="A365" s="25">
        <v>43517.550938287037</v>
      </c>
      <c r="B365" s="26" t="s">
        <v>210</v>
      </c>
      <c r="C365" s="26" t="s">
        <v>1621</v>
      </c>
      <c r="D365" s="26" t="s">
        <v>1597</v>
      </c>
      <c r="E365" s="26" t="s">
        <v>1598</v>
      </c>
      <c r="F365" s="27"/>
      <c r="G365" s="26" t="s">
        <v>1603</v>
      </c>
      <c r="H365" s="26" t="s">
        <v>1599</v>
      </c>
      <c r="I365" s="27"/>
      <c r="J365" s="26" t="s">
        <v>1598</v>
      </c>
      <c r="K365" s="26" t="s">
        <v>1623</v>
      </c>
      <c r="L365" s="26">
        <v>1</v>
      </c>
      <c r="M365" s="26" t="s">
        <v>1670</v>
      </c>
      <c r="N365" s="26" t="s">
        <v>1462</v>
      </c>
      <c r="O365" s="26" t="s">
        <v>1603</v>
      </c>
      <c r="P365" s="26" t="s">
        <v>293</v>
      </c>
      <c r="Q365" s="26" t="s">
        <v>1673</v>
      </c>
      <c r="R365" s="27"/>
      <c r="S365" s="26" t="s">
        <v>1606</v>
      </c>
      <c r="T365" s="26" t="s">
        <v>1606</v>
      </c>
      <c r="U365" s="26">
        <v>1</v>
      </c>
      <c r="V365" s="26" t="s">
        <v>1606</v>
      </c>
      <c r="W365" s="26" t="s">
        <v>1606</v>
      </c>
      <c r="X365" s="27"/>
      <c r="Y365" s="26" t="s">
        <v>1607</v>
      </c>
      <c r="Z365" s="26" t="s">
        <v>1607</v>
      </c>
      <c r="AA365" s="26" t="s">
        <v>1608</v>
      </c>
      <c r="AB365" s="26" t="s">
        <v>1598</v>
      </c>
      <c r="AC365" s="26" t="s">
        <v>1718</v>
      </c>
      <c r="AD365" s="26" t="s">
        <v>294</v>
      </c>
      <c r="AE365" s="27"/>
      <c r="AF365" s="26" t="s">
        <v>1597</v>
      </c>
      <c r="AG365" s="26" t="s">
        <v>1603</v>
      </c>
      <c r="AH365" s="26" t="s">
        <v>1606</v>
      </c>
      <c r="AI365" s="26" t="s">
        <v>1598</v>
      </c>
      <c r="AJ365" s="26" t="s">
        <v>1606</v>
      </c>
      <c r="AK365" s="99" t="s">
        <v>1610</v>
      </c>
      <c r="AL365" s="27"/>
      <c r="AM365" s="26" t="s">
        <v>1606</v>
      </c>
      <c r="AN365" s="26" t="s">
        <v>1606</v>
      </c>
      <c r="AO365" s="27"/>
      <c r="AP365" s="27"/>
      <c r="AQ365" s="26" t="s">
        <v>1462</v>
      </c>
      <c r="AR365" s="27"/>
      <c r="AS365" s="99" t="s">
        <v>1613</v>
      </c>
      <c r="AT365" s="26" t="s">
        <v>1606</v>
      </c>
      <c r="AU365" s="27"/>
      <c r="AV365" s="27"/>
      <c r="AW365" s="26" t="s">
        <v>1683</v>
      </c>
      <c r="AX365" s="26" t="s">
        <v>1606</v>
      </c>
    </row>
    <row r="366" spans="1:50" s="21" customFormat="1" ht="15" x14ac:dyDescent="0.25">
      <c r="A366" s="22">
        <v>43517.553035439814</v>
      </c>
      <c r="B366" s="23" t="s">
        <v>210</v>
      </c>
      <c r="C366" s="23" t="s">
        <v>1621</v>
      </c>
      <c r="D366" s="23" t="s">
        <v>1597</v>
      </c>
      <c r="E366" s="23" t="s">
        <v>1598</v>
      </c>
      <c r="F366" s="24"/>
      <c r="G366" s="23" t="s">
        <v>1606</v>
      </c>
      <c r="H366" s="23" t="s">
        <v>1770</v>
      </c>
      <c r="I366" s="24"/>
      <c r="J366" s="24"/>
      <c r="K366" s="23" t="s">
        <v>1623</v>
      </c>
      <c r="L366" s="23">
        <v>1</v>
      </c>
      <c r="M366" s="23" t="s">
        <v>1670</v>
      </c>
      <c r="N366" s="23" t="s">
        <v>1462</v>
      </c>
      <c r="O366" s="23" t="s">
        <v>1606</v>
      </c>
      <c r="P366" s="23" t="s">
        <v>1462</v>
      </c>
      <c r="Q366" s="23" t="s">
        <v>1673</v>
      </c>
      <c r="R366" s="24"/>
      <c r="S366" s="23" t="s">
        <v>1606</v>
      </c>
      <c r="T366" s="23" t="s">
        <v>1606</v>
      </c>
      <c r="U366" s="23">
        <v>2</v>
      </c>
      <c r="V366" s="23" t="s">
        <v>1606</v>
      </c>
      <c r="W366" s="23" t="s">
        <v>1606</v>
      </c>
      <c r="X366" s="24"/>
      <c r="Y366" s="23" t="s">
        <v>1607</v>
      </c>
      <c r="Z366" s="23" t="s">
        <v>1607</v>
      </c>
      <c r="AA366" s="23" t="s">
        <v>1608</v>
      </c>
      <c r="AB366" s="23" t="s">
        <v>1606</v>
      </c>
      <c r="AC366" s="23" t="s">
        <v>1617</v>
      </c>
      <c r="AD366" s="24"/>
      <c r="AE366" s="24"/>
      <c r="AF366" s="23" t="s">
        <v>1597</v>
      </c>
      <c r="AG366" s="23" t="s">
        <v>1606</v>
      </c>
      <c r="AH366" s="23" t="s">
        <v>1606</v>
      </c>
      <c r="AI366" s="23" t="s">
        <v>1606</v>
      </c>
      <c r="AJ366" s="23" t="s">
        <v>1606</v>
      </c>
      <c r="AK366" s="98" t="s">
        <v>1610</v>
      </c>
      <c r="AL366" s="24"/>
      <c r="AM366" s="23" t="s">
        <v>1606</v>
      </c>
      <c r="AN366" s="23" t="s">
        <v>1606</v>
      </c>
      <c r="AO366" s="24"/>
      <c r="AP366" s="24"/>
      <c r="AQ366" s="23" t="s">
        <v>295</v>
      </c>
      <c r="AR366" s="24"/>
      <c r="AS366" s="98" t="s">
        <v>1613</v>
      </c>
      <c r="AT366" s="23" t="s">
        <v>1606</v>
      </c>
      <c r="AU366" s="24"/>
      <c r="AV366" s="24"/>
      <c r="AW366" s="23" t="s">
        <v>1601</v>
      </c>
      <c r="AX366" s="23" t="s">
        <v>1606</v>
      </c>
    </row>
    <row r="367" spans="1:50" s="21" customFormat="1" ht="15" x14ac:dyDescent="0.25">
      <c r="A367" s="25">
        <v>43517.55654164352</v>
      </c>
      <c r="B367" s="26" t="s">
        <v>210</v>
      </c>
      <c r="C367" s="26" t="s">
        <v>1596</v>
      </c>
      <c r="D367" s="26" t="s">
        <v>1597</v>
      </c>
      <c r="E367" s="26" t="s">
        <v>1598</v>
      </c>
      <c r="F367" s="27"/>
      <c r="G367" s="26" t="s">
        <v>1606</v>
      </c>
      <c r="H367" s="26" t="s">
        <v>1599</v>
      </c>
      <c r="I367" s="27"/>
      <c r="J367" s="26" t="s">
        <v>296</v>
      </c>
      <c r="K367" s="26" t="s">
        <v>1600</v>
      </c>
      <c r="L367" s="26">
        <v>1</v>
      </c>
      <c r="M367" s="26" t="s">
        <v>1670</v>
      </c>
      <c r="N367" s="26" t="s">
        <v>1462</v>
      </c>
      <c r="O367" s="26" t="s">
        <v>1606</v>
      </c>
      <c r="P367" s="26" t="s">
        <v>297</v>
      </c>
      <c r="Q367" s="26" t="s">
        <v>1673</v>
      </c>
      <c r="R367" s="27"/>
      <c r="S367" s="26" t="s">
        <v>1606</v>
      </c>
      <c r="T367" s="26" t="s">
        <v>1606</v>
      </c>
      <c r="U367" s="26">
        <v>1</v>
      </c>
      <c r="V367" s="26" t="s">
        <v>1606</v>
      </c>
      <c r="W367" s="26" t="s">
        <v>1606</v>
      </c>
      <c r="X367" s="27"/>
      <c r="Y367" s="26" t="s">
        <v>1607</v>
      </c>
      <c r="Z367" s="26" t="s">
        <v>1607</v>
      </c>
      <c r="AA367" s="26" t="s">
        <v>1608</v>
      </c>
      <c r="AB367" s="26" t="s">
        <v>1606</v>
      </c>
      <c r="AC367" s="26" t="s">
        <v>1617</v>
      </c>
      <c r="AD367" s="27"/>
      <c r="AE367" s="27"/>
      <c r="AF367" s="26" t="s">
        <v>1597</v>
      </c>
      <c r="AG367" s="26" t="s">
        <v>1603</v>
      </c>
      <c r="AH367" s="26" t="s">
        <v>1606</v>
      </c>
      <c r="AI367" s="26" t="s">
        <v>1606</v>
      </c>
      <c r="AJ367" s="26" t="s">
        <v>1606</v>
      </c>
      <c r="AK367" s="99" t="s">
        <v>1610</v>
      </c>
      <c r="AL367" s="27"/>
      <c r="AM367" s="26" t="s">
        <v>1606</v>
      </c>
      <c r="AN367" s="26" t="s">
        <v>1606</v>
      </c>
      <c r="AO367" s="27"/>
      <c r="AP367" s="27"/>
      <c r="AQ367" s="26" t="s">
        <v>298</v>
      </c>
      <c r="AR367" s="26" t="s">
        <v>299</v>
      </c>
      <c r="AS367" s="99" t="s">
        <v>1613</v>
      </c>
      <c r="AT367" s="26" t="s">
        <v>1606</v>
      </c>
      <c r="AU367" s="27"/>
      <c r="AV367" s="27"/>
      <c r="AW367" s="26" t="s">
        <v>1650</v>
      </c>
      <c r="AX367" s="26" t="s">
        <v>1606</v>
      </c>
    </row>
    <row r="368" spans="1:50" s="21" customFormat="1" ht="15" x14ac:dyDescent="0.25">
      <c r="A368" s="22">
        <v>43517.559245520832</v>
      </c>
      <c r="B368" s="23" t="s">
        <v>210</v>
      </c>
      <c r="C368" s="23" t="s">
        <v>1596</v>
      </c>
      <c r="D368" s="23" t="s">
        <v>1597</v>
      </c>
      <c r="E368" s="23" t="s">
        <v>1606</v>
      </c>
      <c r="F368" s="24"/>
      <c r="G368" s="23" t="s">
        <v>1606</v>
      </c>
      <c r="H368" s="23" t="s">
        <v>1599</v>
      </c>
      <c r="I368" s="24"/>
      <c r="J368" s="24"/>
      <c r="K368" s="23" t="s">
        <v>1600</v>
      </c>
      <c r="L368" s="23">
        <v>3</v>
      </c>
      <c r="M368" s="23" t="s">
        <v>1601</v>
      </c>
      <c r="N368" s="23" t="s">
        <v>1462</v>
      </c>
      <c r="O368" s="23" t="s">
        <v>1606</v>
      </c>
      <c r="P368" s="23" t="s">
        <v>1462</v>
      </c>
      <c r="Q368" s="23" t="s">
        <v>1810</v>
      </c>
      <c r="R368" s="23" t="s">
        <v>300</v>
      </c>
      <c r="S368" s="23" t="s">
        <v>1603</v>
      </c>
      <c r="T368" s="23" t="s">
        <v>1603</v>
      </c>
      <c r="U368" s="23">
        <v>1</v>
      </c>
      <c r="V368" s="23" t="s">
        <v>1606</v>
      </c>
      <c r="W368" s="23" t="s">
        <v>1606</v>
      </c>
      <c r="X368" s="24"/>
      <c r="Y368" s="23" t="s">
        <v>1607</v>
      </c>
      <c r="Z368" s="23" t="s">
        <v>1607</v>
      </c>
      <c r="AA368" s="23" t="s">
        <v>1608</v>
      </c>
      <c r="AB368" s="23" t="s">
        <v>1606</v>
      </c>
      <c r="AC368" s="23" t="s">
        <v>1718</v>
      </c>
      <c r="AD368" s="23" t="s">
        <v>301</v>
      </c>
      <c r="AE368" s="24"/>
      <c r="AF368" s="23" t="s">
        <v>1597</v>
      </c>
      <c r="AG368" s="23" t="s">
        <v>1603</v>
      </c>
      <c r="AH368" s="23" t="s">
        <v>1606</v>
      </c>
      <c r="AI368" s="23" t="s">
        <v>1598</v>
      </c>
      <c r="AJ368" s="23" t="s">
        <v>1606</v>
      </c>
      <c r="AK368" s="98" t="s">
        <v>1610</v>
      </c>
      <c r="AL368" s="24"/>
      <c r="AM368" s="23" t="s">
        <v>1606</v>
      </c>
      <c r="AN368" s="23" t="s">
        <v>1606</v>
      </c>
      <c r="AO368" s="24"/>
      <c r="AP368" s="24"/>
      <c r="AQ368" s="23" t="s">
        <v>1462</v>
      </c>
      <c r="AR368" s="24"/>
      <c r="AS368" s="98" t="s">
        <v>1610</v>
      </c>
      <c r="AT368" s="23" t="s">
        <v>1606</v>
      </c>
      <c r="AU368" s="24"/>
      <c r="AV368" s="24"/>
      <c r="AW368" s="23" t="s">
        <v>1601</v>
      </c>
      <c r="AX368" s="23" t="s">
        <v>1606</v>
      </c>
    </row>
    <row r="369" spans="1:50" s="21" customFormat="1" ht="15" x14ac:dyDescent="0.25">
      <c r="A369" s="25">
        <v>43517.583463923613</v>
      </c>
      <c r="B369" s="26" t="s">
        <v>210</v>
      </c>
      <c r="C369" s="26" t="s">
        <v>1596</v>
      </c>
      <c r="D369" s="26" t="s">
        <v>1597</v>
      </c>
      <c r="E369" s="26" t="s">
        <v>1606</v>
      </c>
      <c r="F369" s="26" t="s">
        <v>262</v>
      </c>
      <c r="G369" s="26" t="s">
        <v>1606</v>
      </c>
      <c r="H369" s="26" t="s">
        <v>1770</v>
      </c>
      <c r="I369" s="26" t="s">
        <v>302</v>
      </c>
      <c r="J369" s="27"/>
      <c r="K369" s="26" t="s">
        <v>1600</v>
      </c>
      <c r="L369" s="26">
        <v>1</v>
      </c>
      <c r="M369" s="26" t="s">
        <v>1670</v>
      </c>
      <c r="N369" s="26" t="s">
        <v>303</v>
      </c>
      <c r="O369" s="26" t="s">
        <v>1606</v>
      </c>
      <c r="P369" s="26" t="s">
        <v>304</v>
      </c>
      <c r="Q369" s="26" t="s">
        <v>1673</v>
      </c>
      <c r="R369" s="26" t="s">
        <v>305</v>
      </c>
      <c r="S369" s="26" t="s">
        <v>1606</v>
      </c>
      <c r="T369" s="26" t="s">
        <v>1606</v>
      </c>
      <c r="U369" s="26">
        <v>1</v>
      </c>
      <c r="V369" s="26" t="s">
        <v>1606</v>
      </c>
      <c r="W369" s="26" t="s">
        <v>1606</v>
      </c>
      <c r="X369" s="27"/>
      <c r="Y369" s="26" t="s">
        <v>1607</v>
      </c>
      <c r="Z369" s="26" t="s">
        <v>1607</v>
      </c>
      <c r="AA369" s="26" t="s">
        <v>1608</v>
      </c>
      <c r="AB369" s="26" t="s">
        <v>1606</v>
      </c>
      <c r="AC369" s="26" t="s">
        <v>1718</v>
      </c>
      <c r="AD369" s="26" t="s">
        <v>306</v>
      </c>
      <c r="AE369" s="27"/>
      <c r="AF369" s="26" t="s">
        <v>1597</v>
      </c>
      <c r="AG369" s="26" t="s">
        <v>1606</v>
      </c>
      <c r="AH369" s="26" t="s">
        <v>1606</v>
      </c>
      <c r="AI369" s="26" t="s">
        <v>1606</v>
      </c>
      <c r="AJ369" s="26" t="s">
        <v>1606</v>
      </c>
      <c r="AK369" s="99" t="s">
        <v>1610</v>
      </c>
      <c r="AL369" s="27"/>
      <c r="AM369" s="26" t="s">
        <v>1606</v>
      </c>
      <c r="AN369" s="26" t="s">
        <v>1606</v>
      </c>
      <c r="AO369" s="27"/>
      <c r="AP369" s="27"/>
      <c r="AQ369" s="26" t="s">
        <v>307</v>
      </c>
      <c r="AR369" s="27"/>
      <c r="AS369" s="99" t="s">
        <v>1620</v>
      </c>
      <c r="AT369" s="26" t="s">
        <v>1603</v>
      </c>
      <c r="AU369" s="27"/>
      <c r="AV369" s="27"/>
      <c r="AW369" s="26" t="s">
        <v>1601</v>
      </c>
      <c r="AX369" s="26" t="s">
        <v>1606</v>
      </c>
    </row>
    <row r="370" spans="1:50" s="21" customFormat="1" ht="15" x14ac:dyDescent="0.25">
      <c r="A370" s="22">
        <v>43517.585415300928</v>
      </c>
      <c r="B370" s="23" t="s">
        <v>210</v>
      </c>
      <c r="C370" s="23" t="s">
        <v>1596</v>
      </c>
      <c r="D370" s="23" t="s">
        <v>1597</v>
      </c>
      <c r="E370" s="23" t="s">
        <v>1606</v>
      </c>
      <c r="F370" s="23" t="s">
        <v>308</v>
      </c>
      <c r="G370" s="23" t="s">
        <v>1606</v>
      </c>
      <c r="H370" s="23" t="s">
        <v>1599</v>
      </c>
      <c r="I370" s="24"/>
      <c r="J370" s="24"/>
      <c r="K370" s="23" t="s">
        <v>1600</v>
      </c>
      <c r="L370" s="23">
        <v>1</v>
      </c>
      <c r="M370" s="23" t="s">
        <v>1670</v>
      </c>
      <c r="N370" s="23" t="s">
        <v>309</v>
      </c>
      <c r="O370" s="23" t="s">
        <v>1603</v>
      </c>
      <c r="P370" s="23" t="s">
        <v>1603</v>
      </c>
      <c r="Q370" s="23" t="s">
        <v>1673</v>
      </c>
      <c r="R370" s="24"/>
      <c r="S370" s="23" t="s">
        <v>1606</v>
      </c>
      <c r="T370" s="23" t="s">
        <v>1606</v>
      </c>
      <c r="U370" s="23">
        <v>1</v>
      </c>
      <c r="V370" s="23" t="s">
        <v>1606</v>
      </c>
      <c r="W370" s="23" t="s">
        <v>1606</v>
      </c>
      <c r="X370" s="24"/>
      <c r="Y370" s="23" t="s">
        <v>1607</v>
      </c>
      <c r="Z370" s="23" t="s">
        <v>1607</v>
      </c>
      <c r="AA370" s="23" t="s">
        <v>1608</v>
      </c>
      <c r="AB370" s="23" t="s">
        <v>1606</v>
      </c>
      <c r="AC370" s="23" t="s">
        <v>1609</v>
      </c>
      <c r="AD370" s="24"/>
      <c r="AE370" s="24"/>
      <c r="AF370" s="23" t="s">
        <v>1597</v>
      </c>
      <c r="AG370" s="23" t="s">
        <v>1606</v>
      </c>
      <c r="AH370" s="23" t="s">
        <v>1606</v>
      </c>
      <c r="AI370" s="23" t="s">
        <v>1606</v>
      </c>
      <c r="AJ370" s="23" t="s">
        <v>1598</v>
      </c>
      <c r="AK370" s="98" t="s">
        <v>1610</v>
      </c>
      <c r="AL370" s="24"/>
      <c r="AM370" s="23" t="s">
        <v>1606</v>
      </c>
      <c r="AN370" s="23" t="s">
        <v>1606</v>
      </c>
      <c r="AO370" s="24"/>
      <c r="AP370" s="24"/>
      <c r="AQ370" s="23" t="s">
        <v>1462</v>
      </c>
      <c r="AR370" s="24"/>
      <c r="AS370" s="98" t="s">
        <v>1610</v>
      </c>
      <c r="AT370" s="23" t="s">
        <v>1606</v>
      </c>
      <c r="AU370" s="24"/>
      <c r="AV370" s="24"/>
      <c r="AW370" s="23" t="s">
        <v>1650</v>
      </c>
      <c r="AX370" s="23" t="s">
        <v>1606</v>
      </c>
    </row>
    <row r="371" spans="1:50" s="21" customFormat="1" ht="15" x14ac:dyDescent="0.25">
      <c r="A371" s="25">
        <v>43517.593334502315</v>
      </c>
      <c r="B371" s="26" t="s">
        <v>210</v>
      </c>
      <c r="C371" s="26" t="s">
        <v>1596</v>
      </c>
      <c r="D371" s="26" t="s">
        <v>1597</v>
      </c>
      <c r="E371" s="26" t="s">
        <v>1606</v>
      </c>
      <c r="F371" s="26" t="s">
        <v>310</v>
      </c>
      <c r="G371" s="26" t="s">
        <v>1606</v>
      </c>
      <c r="H371" s="26" t="s">
        <v>1599</v>
      </c>
      <c r="I371" s="27"/>
      <c r="J371" s="26" t="s">
        <v>311</v>
      </c>
      <c r="K371" s="26" t="s">
        <v>1623</v>
      </c>
      <c r="L371" s="26">
        <v>1</v>
      </c>
      <c r="M371" s="26" t="s">
        <v>1670</v>
      </c>
      <c r="N371" s="26" t="s">
        <v>1462</v>
      </c>
      <c r="O371" s="26" t="s">
        <v>1606</v>
      </c>
      <c r="P371" s="26" t="s">
        <v>312</v>
      </c>
      <c r="Q371" s="26" t="s">
        <v>1673</v>
      </c>
      <c r="R371" s="27"/>
      <c r="S371" s="26" t="s">
        <v>1606</v>
      </c>
      <c r="T371" s="26" t="s">
        <v>1606</v>
      </c>
      <c r="U371" s="26">
        <v>1</v>
      </c>
      <c r="V371" s="26" t="s">
        <v>1606</v>
      </c>
      <c r="W371" s="26" t="s">
        <v>1603</v>
      </c>
      <c r="X371" s="26" t="s">
        <v>313</v>
      </c>
      <c r="Y371" s="26" t="s">
        <v>1607</v>
      </c>
      <c r="Z371" s="26" t="s">
        <v>1607</v>
      </c>
      <c r="AA371" s="26" t="s">
        <v>1608</v>
      </c>
      <c r="AB371" s="26" t="s">
        <v>1606</v>
      </c>
      <c r="AC371" s="26" t="s">
        <v>1617</v>
      </c>
      <c r="AD371" s="27"/>
      <c r="AE371" s="27"/>
      <c r="AF371" s="26" t="s">
        <v>1597</v>
      </c>
      <c r="AG371" s="26" t="s">
        <v>1598</v>
      </c>
      <c r="AH371" s="26" t="s">
        <v>1606</v>
      </c>
      <c r="AI371" s="26" t="s">
        <v>1606</v>
      </c>
      <c r="AJ371" s="26" t="s">
        <v>1606</v>
      </c>
      <c r="AK371" s="99" t="s">
        <v>1610</v>
      </c>
      <c r="AL371" s="27"/>
      <c r="AM371" s="26" t="s">
        <v>1606</v>
      </c>
      <c r="AN371" s="26" t="s">
        <v>1606</v>
      </c>
      <c r="AO371" s="26" t="s">
        <v>314</v>
      </c>
      <c r="AP371" s="26" t="s">
        <v>315</v>
      </c>
      <c r="AQ371" s="26" t="s">
        <v>316</v>
      </c>
      <c r="AR371" s="27"/>
      <c r="AS371" s="99" t="s">
        <v>1620</v>
      </c>
      <c r="AT371" s="26" t="s">
        <v>1606</v>
      </c>
      <c r="AU371" s="26" t="s">
        <v>317</v>
      </c>
      <c r="AV371" s="27"/>
      <c r="AW371" s="26" t="s">
        <v>1683</v>
      </c>
      <c r="AX371" s="26" t="s">
        <v>1606</v>
      </c>
    </row>
    <row r="372" spans="1:50" s="21" customFormat="1" ht="15" x14ac:dyDescent="0.25">
      <c r="A372" s="22">
        <v>43517.59686766204</v>
      </c>
      <c r="B372" s="23" t="s">
        <v>210</v>
      </c>
      <c r="C372" s="23" t="s">
        <v>1596</v>
      </c>
      <c r="D372" s="23" t="s">
        <v>1597</v>
      </c>
      <c r="E372" s="23" t="s">
        <v>1598</v>
      </c>
      <c r="F372" s="24"/>
      <c r="G372" s="23" t="s">
        <v>1603</v>
      </c>
      <c r="H372" s="23" t="s">
        <v>1599</v>
      </c>
      <c r="I372" s="24"/>
      <c r="J372" s="24"/>
      <c r="K372" s="23" t="s">
        <v>1600</v>
      </c>
      <c r="L372" s="23">
        <v>2</v>
      </c>
      <c r="M372" s="23" t="s">
        <v>1601</v>
      </c>
      <c r="N372" s="23" t="s">
        <v>1462</v>
      </c>
      <c r="O372" s="23" t="s">
        <v>1603</v>
      </c>
      <c r="P372" s="23" t="s">
        <v>1462</v>
      </c>
      <c r="Q372" s="23" t="s">
        <v>1605</v>
      </c>
      <c r="R372" s="24"/>
      <c r="S372" s="23" t="s">
        <v>1603</v>
      </c>
      <c r="T372" s="23" t="s">
        <v>1606</v>
      </c>
      <c r="U372" s="23">
        <v>2</v>
      </c>
      <c r="V372" s="23" t="s">
        <v>1606</v>
      </c>
      <c r="W372" s="23" t="s">
        <v>1606</v>
      </c>
      <c r="X372" s="24"/>
      <c r="Y372" s="23" t="s">
        <v>1607</v>
      </c>
      <c r="Z372" s="23" t="s">
        <v>1616</v>
      </c>
      <c r="AA372" s="23" t="s">
        <v>1608</v>
      </c>
      <c r="AB372" s="23" t="s">
        <v>1606</v>
      </c>
      <c r="AC372" s="23" t="s">
        <v>1718</v>
      </c>
      <c r="AD372" s="23" t="s">
        <v>318</v>
      </c>
      <c r="AE372" s="24"/>
      <c r="AF372" s="23" t="s">
        <v>1618</v>
      </c>
      <c r="AG372" s="23" t="s">
        <v>1603</v>
      </c>
      <c r="AH372" s="23" t="s">
        <v>1598</v>
      </c>
      <c r="AI372" s="23" t="s">
        <v>1606</v>
      </c>
      <c r="AJ372" s="23" t="s">
        <v>1606</v>
      </c>
      <c r="AK372" s="98" t="s">
        <v>1613</v>
      </c>
      <c r="AL372" s="24"/>
      <c r="AM372" s="23" t="s">
        <v>1598</v>
      </c>
      <c r="AN372" s="23" t="s">
        <v>1598</v>
      </c>
      <c r="AO372" s="24"/>
      <c r="AP372" s="24"/>
      <c r="AQ372" s="23" t="s">
        <v>1462</v>
      </c>
      <c r="AR372" s="24"/>
      <c r="AS372" s="98" t="s">
        <v>1610</v>
      </c>
      <c r="AT372" s="23" t="s">
        <v>1606</v>
      </c>
      <c r="AU372" s="24"/>
      <c r="AV372" s="24"/>
      <c r="AW372" s="23" t="s">
        <v>1650</v>
      </c>
      <c r="AX372" s="23" t="s">
        <v>1606</v>
      </c>
    </row>
    <row r="373" spans="1:50" s="21" customFormat="1" ht="15" x14ac:dyDescent="0.25">
      <c r="A373" s="25">
        <v>43517.599007858793</v>
      </c>
      <c r="B373" s="26" t="s">
        <v>210</v>
      </c>
      <c r="C373" s="26" t="s">
        <v>1596</v>
      </c>
      <c r="D373" s="26" t="s">
        <v>1597</v>
      </c>
      <c r="E373" s="26" t="s">
        <v>1598</v>
      </c>
      <c r="F373" s="27"/>
      <c r="G373" s="26" t="s">
        <v>1603</v>
      </c>
      <c r="H373" s="26" t="s">
        <v>1599</v>
      </c>
      <c r="I373" s="27"/>
      <c r="J373" s="27"/>
      <c r="K373" s="26" t="s">
        <v>1843</v>
      </c>
      <c r="L373" s="26">
        <v>1</v>
      </c>
      <c r="M373" s="26" t="s">
        <v>1670</v>
      </c>
      <c r="N373" s="26" t="s">
        <v>1462</v>
      </c>
      <c r="O373" s="26" t="s">
        <v>1603</v>
      </c>
      <c r="P373" s="26" t="s">
        <v>1462</v>
      </c>
      <c r="Q373" s="26" t="s">
        <v>1673</v>
      </c>
      <c r="R373" s="27"/>
      <c r="S373" s="26" t="s">
        <v>1603</v>
      </c>
      <c r="T373" s="26" t="s">
        <v>1603</v>
      </c>
      <c r="U373" s="26">
        <v>4</v>
      </c>
      <c r="V373" s="26" t="s">
        <v>1606</v>
      </c>
      <c r="W373" s="26" t="s">
        <v>1606</v>
      </c>
      <c r="X373" s="27"/>
      <c r="Y373" s="26" t="s">
        <v>1607</v>
      </c>
      <c r="Z373" s="26" t="s">
        <v>1607</v>
      </c>
      <c r="AA373" s="26" t="s">
        <v>1608</v>
      </c>
      <c r="AB373" s="26" t="s">
        <v>1606</v>
      </c>
      <c r="AC373" s="26" t="s">
        <v>1617</v>
      </c>
      <c r="AD373" s="27"/>
      <c r="AE373" s="27"/>
      <c r="AF373" s="26" t="s">
        <v>1597</v>
      </c>
      <c r="AG373" s="26" t="s">
        <v>1603</v>
      </c>
      <c r="AH373" s="26" t="s">
        <v>1598</v>
      </c>
      <c r="AI373" s="26" t="s">
        <v>1606</v>
      </c>
      <c r="AJ373" s="26" t="s">
        <v>1606</v>
      </c>
      <c r="AK373" s="99" t="s">
        <v>1610</v>
      </c>
      <c r="AL373" s="27"/>
      <c r="AM373" s="26" t="s">
        <v>1598</v>
      </c>
      <c r="AN373" s="26" t="s">
        <v>1606</v>
      </c>
      <c r="AO373" s="27"/>
      <c r="AP373" s="27"/>
      <c r="AQ373" s="26" t="s">
        <v>1462</v>
      </c>
      <c r="AR373" s="27"/>
      <c r="AS373" s="99" t="s">
        <v>1613</v>
      </c>
      <c r="AT373" s="26" t="s">
        <v>1606</v>
      </c>
      <c r="AU373" s="27"/>
      <c r="AV373" s="27"/>
      <c r="AW373" s="26" t="s">
        <v>1650</v>
      </c>
      <c r="AX373" s="26" t="s">
        <v>1606</v>
      </c>
    </row>
    <row r="374" spans="1:50" s="21" customFormat="1" ht="15" x14ac:dyDescent="0.25">
      <c r="A374" s="22">
        <v>43517.60121267361</v>
      </c>
      <c r="B374" s="23" t="s">
        <v>210</v>
      </c>
      <c r="C374" s="23" t="s">
        <v>1596</v>
      </c>
      <c r="D374" s="23" t="s">
        <v>1618</v>
      </c>
      <c r="E374" s="23" t="s">
        <v>1598</v>
      </c>
      <c r="F374" s="24"/>
      <c r="G374" s="23" t="s">
        <v>1606</v>
      </c>
      <c r="H374" s="23" t="s">
        <v>1770</v>
      </c>
      <c r="I374" s="23" t="s">
        <v>319</v>
      </c>
      <c r="J374" s="24"/>
      <c r="K374" s="23" t="s">
        <v>1623</v>
      </c>
      <c r="L374" s="23">
        <v>2</v>
      </c>
      <c r="M374" s="23" t="s">
        <v>1601</v>
      </c>
      <c r="N374" s="23" t="s">
        <v>1462</v>
      </c>
      <c r="O374" s="23" t="s">
        <v>1606</v>
      </c>
      <c r="P374" s="23" t="s">
        <v>1462</v>
      </c>
      <c r="Q374" s="23" t="s">
        <v>1673</v>
      </c>
      <c r="R374" s="24"/>
      <c r="S374" s="23" t="s">
        <v>1606</v>
      </c>
      <c r="T374" s="23" t="s">
        <v>1606</v>
      </c>
      <c r="U374" s="23">
        <v>2</v>
      </c>
      <c r="V374" s="23" t="s">
        <v>1606</v>
      </c>
      <c r="W374" s="23" t="s">
        <v>1606</v>
      </c>
      <c r="X374" s="24"/>
      <c r="Y374" s="23" t="s">
        <v>1616</v>
      </c>
      <c r="Z374" s="23" t="s">
        <v>1607</v>
      </c>
      <c r="AA374" s="23" t="s">
        <v>1608</v>
      </c>
      <c r="AB374" s="23" t="s">
        <v>1606</v>
      </c>
      <c r="AC374" s="23" t="s">
        <v>1718</v>
      </c>
      <c r="AD374" s="23" t="s">
        <v>320</v>
      </c>
      <c r="AE374" s="24"/>
      <c r="AF374" s="23" t="s">
        <v>1618</v>
      </c>
      <c r="AG374" s="23" t="s">
        <v>1603</v>
      </c>
      <c r="AH374" s="23" t="s">
        <v>1598</v>
      </c>
      <c r="AI374" s="23" t="s">
        <v>1598</v>
      </c>
      <c r="AJ374" s="23" t="s">
        <v>1606</v>
      </c>
      <c r="AK374" s="98" t="s">
        <v>1610</v>
      </c>
      <c r="AL374" s="24"/>
      <c r="AM374" s="23" t="s">
        <v>1598</v>
      </c>
      <c r="AN374" s="23" t="s">
        <v>1606</v>
      </c>
      <c r="AO374" s="24"/>
      <c r="AP374" s="24"/>
      <c r="AQ374" s="23" t="s">
        <v>1462</v>
      </c>
      <c r="AR374" s="24"/>
      <c r="AS374" s="98" t="s">
        <v>1610</v>
      </c>
      <c r="AT374" s="23" t="s">
        <v>1606</v>
      </c>
      <c r="AU374" s="24"/>
      <c r="AV374" s="24"/>
      <c r="AW374" s="23" t="s">
        <v>1601</v>
      </c>
      <c r="AX374" s="23" t="s">
        <v>1606</v>
      </c>
    </row>
    <row r="375" spans="1:50" s="21" customFormat="1" ht="15" x14ac:dyDescent="0.25">
      <c r="A375" s="25">
        <v>43517.610005891205</v>
      </c>
      <c r="B375" s="26" t="s">
        <v>210</v>
      </c>
      <c r="C375" s="26" t="s">
        <v>1621</v>
      </c>
      <c r="D375" s="26" t="s">
        <v>1597</v>
      </c>
      <c r="E375" s="26" t="s">
        <v>1598</v>
      </c>
      <c r="F375" s="27"/>
      <c r="G375" s="26" t="s">
        <v>1606</v>
      </c>
      <c r="H375" s="26" t="s">
        <v>1770</v>
      </c>
      <c r="I375" s="26" t="s">
        <v>321</v>
      </c>
      <c r="J375" s="27"/>
      <c r="K375" s="26" t="s">
        <v>1623</v>
      </c>
      <c r="L375" s="26">
        <v>1</v>
      </c>
      <c r="M375" s="26" t="s">
        <v>1670</v>
      </c>
      <c r="N375" s="26" t="s">
        <v>322</v>
      </c>
      <c r="O375" s="26" t="s">
        <v>1606</v>
      </c>
      <c r="P375" s="26" t="s">
        <v>323</v>
      </c>
      <c r="Q375" s="26" t="s">
        <v>1673</v>
      </c>
      <c r="R375" s="26" t="s">
        <v>324</v>
      </c>
      <c r="S375" s="26" t="s">
        <v>1606</v>
      </c>
      <c r="T375" s="26" t="s">
        <v>1606</v>
      </c>
      <c r="U375" s="26">
        <v>1</v>
      </c>
      <c r="V375" s="26" t="s">
        <v>1606</v>
      </c>
      <c r="W375" s="26" t="s">
        <v>1606</v>
      </c>
      <c r="X375" s="27"/>
      <c r="Y375" s="26" t="s">
        <v>1616</v>
      </c>
      <c r="Z375" s="26" t="s">
        <v>1616</v>
      </c>
      <c r="AA375" s="26" t="s">
        <v>1608</v>
      </c>
      <c r="AB375" s="26" t="s">
        <v>1598</v>
      </c>
      <c r="AC375" s="26" t="s">
        <v>2176</v>
      </c>
      <c r="AD375" s="27"/>
      <c r="AE375" s="27"/>
      <c r="AF375" s="26" t="s">
        <v>1597</v>
      </c>
      <c r="AG375" s="26" t="s">
        <v>1603</v>
      </c>
      <c r="AH375" s="26" t="s">
        <v>1606</v>
      </c>
      <c r="AI375" s="26" t="s">
        <v>1606</v>
      </c>
      <c r="AJ375" s="26" t="s">
        <v>1606</v>
      </c>
      <c r="AK375" s="99" t="s">
        <v>1610</v>
      </c>
      <c r="AL375" s="26" t="s">
        <v>325</v>
      </c>
      <c r="AM375" s="26" t="s">
        <v>1606</v>
      </c>
      <c r="AN375" s="26" t="s">
        <v>1606</v>
      </c>
      <c r="AO375" s="26" t="s">
        <v>326</v>
      </c>
      <c r="AP375" s="26" t="s">
        <v>1691</v>
      </c>
      <c r="AQ375" s="26" t="s">
        <v>327</v>
      </c>
      <c r="AR375" s="26" t="s">
        <v>922</v>
      </c>
      <c r="AS375" s="99" t="s">
        <v>1620</v>
      </c>
      <c r="AT375" s="26" t="s">
        <v>1606</v>
      </c>
      <c r="AU375" s="26" t="s">
        <v>17</v>
      </c>
      <c r="AV375" s="26" t="s">
        <v>328</v>
      </c>
      <c r="AW375" s="26" t="s">
        <v>1650</v>
      </c>
      <c r="AX375" s="26" t="s">
        <v>1606</v>
      </c>
    </row>
    <row r="376" spans="1:50" s="21" customFormat="1" ht="15" x14ac:dyDescent="0.25">
      <c r="A376" s="22">
        <v>43517.622707893519</v>
      </c>
      <c r="B376" s="23" t="s">
        <v>210</v>
      </c>
      <c r="C376" s="23" t="s">
        <v>1621</v>
      </c>
      <c r="D376" s="23" t="s">
        <v>1597</v>
      </c>
      <c r="E376" s="23" t="s">
        <v>1606</v>
      </c>
      <c r="F376" s="23" t="s">
        <v>329</v>
      </c>
      <c r="G376" s="23" t="s">
        <v>1606</v>
      </c>
      <c r="H376" s="23" t="s">
        <v>1770</v>
      </c>
      <c r="I376" s="23" t="s">
        <v>330</v>
      </c>
      <c r="J376" s="24"/>
      <c r="K376" s="23" t="s">
        <v>1600</v>
      </c>
      <c r="L376" s="23">
        <v>1</v>
      </c>
      <c r="M376" s="23" t="s">
        <v>1670</v>
      </c>
      <c r="N376" s="23" t="s">
        <v>1462</v>
      </c>
      <c r="O376" s="23" t="s">
        <v>1606</v>
      </c>
      <c r="P376" s="23" t="s">
        <v>331</v>
      </c>
      <c r="Q376" s="23" t="s">
        <v>1673</v>
      </c>
      <c r="R376" s="24"/>
      <c r="S376" s="23" t="s">
        <v>1606</v>
      </c>
      <c r="T376" s="23" t="s">
        <v>1606</v>
      </c>
      <c r="U376" s="23">
        <v>1</v>
      </c>
      <c r="V376" s="23" t="s">
        <v>1606</v>
      </c>
      <c r="W376" s="23" t="s">
        <v>1606</v>
      </c>
      <c r="X376" s="24"/>
      <c r="Y376" s="23" t="s">
        <v>1607</v>
      </c>
      <c r="Z376" s="23" t="s">
        <v>1607</v>
      </c>
      <c r="AA376" s="23" t="s">
        <v>1608</v>
      </c>
      <c r="AB376" s="23" t="s">
        <v>1606</v>
      </c>
      <c r="AC376" s="23" t="s">
        <v>1617</v>
      </c>
      <c r="AD376" s="24"/>
      <c r="AE376" s="24"/>
      <c r="AF376" s="23" t="s">
        <v>1597</v>
      </c>
      <c r="AG376" s="23" t="s">
        <v>1606</v>
      </c>
      <c r="AH376" s="23" t="s">
        <v>1606</v>
      </c>
      <c r="AI376" s="23" t="s">
        <v>1606</v>
      </c>
      <c r="AJ376" s="23" t="s">
        <v>1606</v>
      </c>
      <c r="AK376" s="98" t="s">
        <v>1610</v>
      </c>
      <c r="AL376" s="24"/>
      <c r="AM376" s="23" t="s">
        <v>1606</v>
      </c>
      <c r="AN376" s="23" t="s">
        <v>1606</v>
      </c>
      <c r="AO376" s="24"/>
      <c r="AP376" s="24"/>
      <c r="AQ376" s="23" t="s">
        <v>332</v>
      </c>
      <c r="AR376" s="24"/>
      <c r="AS376" s="98" t="s">
        <v>1610</v>
      </c>
      <c r="AT376" s="23" t="s">
        <v>1606</v>
      </c>
      <c r="AU376" s="24"/>
      <c r="AV376" s="24"/>
      <c r="AW376" s="23" t="s">
        <v>1650</v>
      </c>
      <c r="AX376" s="23" t="s">
        <v>1606</v>
      </c>
    </row>
    <row r="377" spans="1:50" s="21" customFormat="1" ht="15" x14ac:dyDescent="0.25">
      <c r="A377" s="25">
        <v>43517.62915375</v>
      </c>
      <c r="B377" s="26" t="s">
        <v>210</v>
      </c>
      <c r="C377" s="26" t="s">
        <v>1621</v>
      </c>
      <c r="D377" s="26" t="s">
        <v>1597</v>
      </c>
      <c r="E377" s="26" t="s">
        <v>1606</v>
      </c>
      <c r="F377" s="26" t="s">
        <v>333</v>
      </c>
      <c r="G377" s="26" t="s">
        <v>1603</v>
      </c>
      <c r="H377" s="26" t="s">
        <v>1599</v>
      </c>
      <c r="I377" s="27"/>
      <c r="J377" s="27"/>
      <c r="K377" s="26" t="s">
        <v>1623</v>
      </c>
      <c r="L377" s="26">
        <v>1</v>
      </c>
      <c r="M377" s="26" t="s">
        <v>1670</v>
      </c>
      <c r="N377" s="26" t="s">
        <v>1462</v>
      </c>
      <c r="O377" s="26" t="s">
        <v>1603</v>
      </c>
      <c r="P377" s="26" t="s">
        <v>334</v>
      </c>
      <c r="Q377" s="26" t="s">
        <v>1605</v>
      </c>
      <c r="R377" s="27"/>
      <c r="S377" s="26" t="s">
        <v>1606</v>
      </c>
      <c r="T377" s="26" t="s">
        <v>1606</v>
      </c>
      <c r="U377" s="26">
        <v>1</v>
      </c>
      <c r="V377" s="26" t="s">
        <v>1606</v>
      </c>
      <c r="W377" s="26" t="s">
        <v>1606</v>
      </c>
      <c r="X377" s="27"/>
      <c r="Y377" s="26" t="s">
        <v>1607</v>
      </c>
      <c r="Z377" s="26" t="s">
        <v>1607</v>
      </c>
      <c r="AA377" s="26" t="s">
        <v>1608</v>
      </c>
      <c r="AB377" s="26" t="s">
        <v>1606</v>
      </c>
      <c r="AC377" s="26" t="s">
        <v>1718</v>
      </c>
      <c r="AD377" s="26" t="s">
        <v>335</v>
      </c>
      <c r="AE377" s="27"/>
      <c r="AF377" s="26" t="s">
        <v>1597</v>
      </c>
      <c r="AG377" s="26" t="s">
        <v>1603</v>
      </c>
      <c r="AH377" s="26" t="s">
        <v>1598</v>
      </c>
      <c r="AI377" s="26" t="s">
        <v>1606</v>
      </c>
      <c r="AJ377" s="26" t="s">
        <v>1606</v>
      </c>
      <c r="AK377" s="99" t="s">
        <v>1610</v>
      </c>
      <c r="AL377" s="27"/>
      <c r="AM377" s="26" t="s">
        <v>1606</v>
      </c>
      <c r="AN377" s="26" t="s">
        <v>1606</v>
      </c>
      <c r="AO377" s="26" t="s">
        <v>336</v>
      </c>
      <c r="AP377" s="26" t="s">
        <v>337</v>
      </c>
      <c r="AQ377" s="26" t="s">
        <v>338</v>
      </c>
      <c r="AR377" s="27"/>
      <c r="AS377" s="99" t="s">
        <v>1613</v>
      </c>
      <c r="AT377" s="26" t="s">
        <v>1606</v>
      </c>
      <c r="AU377" s="27"/>
      <c r="AV377" s="27"/>
      <c r="AW377" s="26" t="s">
        <v>1650</v>
      </c>
      <c r="AX377" s="26" t="s">
        <v>1606</v>
      </c>
    </row>
    <row r="378" spans="1:50" s="21" customFormat="1" ht="15" x14ac:dyDescent="0.25">
      <c r="A378" s="22">
        <v>43517.631225289355</v>
      </c>
      <c r="B378" s="23" t="s">
        <v>210</v>
      </c>
      <c r="C378" s="23" t="s">
        <v>1621</v>
      </c>
      <c r="D378" s="23" t="s">
        <v>1597</v>
      </c>
      <c r="E378" s="23" t="s">
        <v>1598</v>
      </c>
      <c r="F378" s="24"/>
      <c r="G378" s="23" t="s">
        <v>1603</v>
      </c>
      <c r="H378" s="23" t="s">
        <v>1599</v>
      </c>
      <c r="I378" s="24"/>
      <c r="J378" s="24"/>
      <c r="K378" s="23" t="s">
        <v>1600</v>
      </c>
      <c r="L378" s="23">
        <v>1</v>
      </c>
      <c r="M378" s="23" t="s">
        <v>1670</v>
      </c>
      <c r="N378" s="23" t="s">
        <v>1462</v>
      </c>
      <c r="O378" s="23" t="s">
        <v>1603</v>
      </c>
      <c r="P378" s="23" t="s">
        <v>1462</v>
      </c>
      <c r="Q378" s="23" t="s">
        <v>1673</v>
      </c>
      <c r="R378" s="24"/>
      <c r="S378" s="23" t="s">
        <v>1603</v>
      </c>
      <c r="T378" s="23" t="s">
        <v>1603</v>
      </c>
      <c r="U378" s="23">
        <v>2</v>
      </c>
      <c r="V378" s="23" t="s">
        <v>1606</v>
      </c>
      <c r="W378" s="23" t="s">
        <v>1606</v>
      </c>
      <c r="X378" s="24"/>
      <c r="Y378" s="23" t="s">
        <v>1607</v>
      </c>
      <c r="Z378" s="23" t="s">
        <v>1607</v>
      </c>
      <c r="AA378" s="23" t="s">
        <v>1608</v>
      </c>
      <c r="AB378" s="23" t="s">
        <v>1606</v>
      </c>
      <c r="AC378" s="23" t="s">
        <v>1718</v>
      </c>
      <c r="AD378" s="23" t="s">
        <v>339</v>
      </c>
      <c r="AE378" s="24"/>
      <c r="AF378" s="23" t="s">
        <v>1597</v>
      </c>
      <c r="AG378" s="23" t="s">
        <v>1603</v>
      </c>
      <c r="AH378" s="23" t="s">
        <v>1598</v>
      </c>
      <c r="AI378" s="23" t="s">
        <v>1606</v>
      </c>
      <c r="AJ378" s="23" t="s">
        <v>1606</v>
      </c>
      <c r="AK378" s="98" t="s">
        <v>1610</v>
      </c>
      <c r="AL378" s="24"/>
      <c r="AM378" s="23" t="s">
        <v>1606</v>
      </c>
      <c r="AN378" s="23" t="s">
        <v>1606</v>
      </c>
      <c r="AO378" s="24"/>
      <c r="AP378" s="24"/>
      <c r="AQ378" s="23" t="s">
        <v>1462</v>
      </c>
      <c r="AR378" s="24"/>
      <c r="AS378" s="98" t="s">
        <v>1613</v>
      </c>
      <c r="AT378" s="23" t="s">
        <v>1606</v>
      </c>
      <c r="AU378" s="24"/>
      <c r="AV378" s="24"/>
      <c r="AW378" s="23" t="s">
        <v>1650</v>
      </c>
      <c r="AX378" s="23" t="s">
        <v>1606</v>
      </c>
    </row>
    <row r="379" spans="1:50" s="21" customFormat="1" ht="15" x14ac:dyDescent="0.25">
      <c r="A379" s="25">
        <v>43517.634523877314</v>
      </c>
      <c r="B379" s="26" t="s">
        <v>210</v>
      </c>
      <c r="C379" s="26" t="s">
        <v>1596</v>
      </c>
      <c r="D379" s="26" t="s">
        <v>1597</v>
      </c>
      <c r="E379" s="26" t="s">
        <v>1598</v>
      </c>
      <c r="F379" s="27"/>
      <c r="G379" s="26" t="s">
        <v>1603</v>
      </c>
      <c r="H379" s="26" t="s">
        <v>1599</v>
      </c>
      <c r="I379" s="27"/>
      <c r="J379" s="27"/>
      <c r="K379" s="26" t="s">
        <v>1600</v>
      </c>
      <c r="L379" s="26">
        <v>2</v>
      </c>
      <c r="M379" s="26" t="s">
        <v>1601</v>
      </c>
      <c r="N379" s="26" t="s">
        <v>1462</v>
      </c>
      <c r="O379" s="26" t="s">
        <v>1606</v>
      </c>
      <c r="P379" s="26" t="s">
        <v>340</v>
      </c>
      <c r="Q379" s="26" t="s">
        <v>1673</v>
      </c>
      <c r="R379" s="27"/>
      <c r="S379" s="26" t="s">
        <v>1606</v>
      </c>
      <c r="T379" s="26" t="s">
        <v>1606</v>
      </c>
      <c r="U379" s="26">
        <v>2</v>
      </c>
      <c r="V379" s="26" t="s">
        <v>1606</v>
      </c>
      <c r="W379" s="26" t="s">
        <v>1606</v>
      </c>
      <c r="X379" s="27"/>
      <c r="Y379" s="26" t="s">
        <v>1607</v>
      </c>
      <c r="Z379" s="26" t="s">
        <v>1607</v>
      </c>
      <c r="AA379" s="26" t="s">
        <v>1608</v>
      </c>
      <c r="AB379" s="26" t="s">
        <v>1606</v>
      </c>
      <c r="AC379" s="26" t="s">
        <v>1617</v>
      </c>
      <c r="AD379" s="27"/>
      <c r="AE379" s="27"/>
      <c r="AF379" s="26" t="s">
        <v>1597</v>
      </c>
      <c r="AG379" s="26" t="s">
        <v>1598</v>
      </c>
      <c r="AH379" s="26" t="s">
        <v>1606</v>
      </c>
      <c r="AI379" s="26" t="s">
        <v>1606</v>
      </c>
      <c r="AJ379" s="26" t="s">
        <v>1606</v>
      </c>
      <c r="AK379" s="99" t="s">
        <v>1610</v>
      </c>
      <c r="AL379" s="27"/>
      <c r="AM379" s="26" t="s">
        <v>1598</v>
      </c>
      <c r="AN379" s="26" t="s">
        <v>1606</v>
      </c>
      <c r="AO379" s="27"/>
      <c r="AP379" s="27"/>
      <c r="AQ379" s="26" t="s">
        <v>357</v>
      </c>
      <c r="AR379" s="27"/>
      <c r="AS379" s="99" t="s">
        <v>1613</v>
      </c>
      <c r="AT379" s="26" t="s">
        <v>1606</v>
      </c>
      <c r="AU379" s="26" t="s">
        <v>341</v>
      </c>
      <c r="AV379" s="26" t="s">
        <v>342</v>
      </c>
      <c r="AW379" s="26" t="s">
        <v>1601</v>
      </c>
      <c r="AX379" s="26" t="s">
        <v>1606</v>
      </c>
    </row>
    <row r="380" spans="1:50" s="21" customFormat="1" ht="15" x14ac:dyDescent="0.25">
      <c r="A380" s="22">
        <v>43517.637932337966</v>
      </c>
      <c r="B380" s="23" t="s">
        <v>210</v>
      </c>
      <c r="C380" s="23" t="s">
        <v>1596</v>
      </c>
      <c r="D380" s="23" t="s">
        <v>1597</v>
      </c>
      <c r="E380" s="23" t="s">
        <v>1598</v>
      </c>
      <c r="F380" s="24"/>
      <c r="G380" s="23" t="s">
        <v>1606</v>
      </c>
      <c r="H380" s="23" t="s">
        <v>1599</v>
      </c>
      <c r="I380" s="24"/>
      <c r="J380" s="24"/>
      <c r="K380" s="23" t="s">
        <v>1623</v>
      </c>
      <c r="L380" s="23">
        <v>1</v>
      </c>
      <c r="M380" s="23" t="s">
        <v>1670</v>
      </c>
      <c r="N380" s="23" t="s">
        <v>1462</v>
      </c>
      <c r="O380" s="23" t="s">
        <v>1603</v>
      </c>
      <c r="P380" s="23" t="s">
        <v>1462</v>
      </c>
      <c r="Q380" s="23" t="s">
        <v>1673</v>
      </c>
      <c r="R380" s="24"/>
      <c r="S380" s="23" t="s">
        <v>1606</v>
      </c>
      <c r="T380" s="23" t="s">
        <v>1606</v>
      </c>
      <c r="U380" s="23">
        <v>1</v>
      </c>
      <c r="V380" s="23" t="s">
        <v>1606</v>
      </c>
      <c r="W380" s="23" t="s">
        <v>1606</v>
      </c>
      <c r="X380" s="24"/>
      <c r="Y380" s="23" t="s">
        <v>1607</v>
      </c>
      <c r="Z380" s="23" t="s">
        <v>1607</v>
      </c>
      <c r="AA380" s="23" t="s">
        <v>1608</v>
      </c>
      <c r="AB380" s="23" t="s">
        <v>1606</v>
      </c>
      <c r="AC380" s="23" t="s">
        <v>1718</v>
      </c>
      <c r="AD380" s="23" t="s">
        <v>343</v>
      </c>
      <c r="AE380" s="23" t="s">
        <v>344</v>
      </c>
      <c r="AF380" s="23" t="s">
        <v>1597</v>
      </c>
      <c r="AG380" s="23" t="s">
        <v>1606</v>
      </c>
      <c r="AH380" s="23" t="s">
        <v>1606</v>
      </c>
      <c r="AI380" s="23" t="s">
        <v>1606</v>
      </c>
      <c r="AJ380" s="23" t="s">
        <v>1606</v>
      </c>
      <c r="AK380" s="98" t="s">
        <v>1610</v>
      </c>
      <c r="AL380" s="24"/>
      <c r="AM380" s="23" t="s">
        <v>1606</v>
      </c>
      <c r="AN380" s="23" t="s">
        <v>1606</v>
      </c>
      <c r="AO380" s="24"/>
      <c r="AP380" s="24"/>
      <c r="AQ380" s="23" t="s">
        <v>345</v>
      </c>
      <c r="AR380" s="24"/>
      <c r="AS380" s="98" t="s">
        <v>1620</v>
      </c>
      <c r="AT380" s="23" t="s">
        <v>1606</v>
      </c>
      <c r="AU380" s="24"/>
      <c r="AV380" s="24"/>
      <c r="AW380" s="23" t="s">
        <v>1601</v>
      </c>
      <c r="AX380" s="23" t="s">
        <v>1606</v>
      </c>
    </row>
    <row r="381" spans="1:50" s="21" customFormat="1" ht="15" x14ac:dyDescent="0.25">
      <c r="A381" s="25">
        <v>43517.63951868056</v>
      </c>
      <c r="B381" s="26" t="s">
        <v>210</v>
      </c>
      <c r="C381" s="26" t="s">
        <v>1621</v>
      </c>
      <c r="D381" s="26" t="s">
        <v>1618</v>
      </c>
      <c r="E381" s="26" t="s">
        <v>1606</v>
      </c>
      <c r="F381" s="27"/>
      <c r="G381" s="26" t="s">
        <v>1606</v>
      </c>
      <c r="H381" s="26" t="s">
        <v>1770</v>
      </c>
      <c r="I381" s="27"/>
      <c r="J381" s="27"/>
      <c r="K381" s="26" t="s">
        <v>1623</v>
      </c>
      <c r="L381" s="26">
        <v>1</v>
      </c>
      <c r="M381" s="26" t="s">
        <v>1670</v>
      </c>
      <c r="N381" s="26" t="s">
        <v>1462</v>
      </c>
      <c r="O381" s="26" t="s">
        <v>1606</v>
      </c>
      <c r="P381" s="26" t="s">
        <v>1462</v>
      </c>
      <c r="Q381" s="26" t="s">
        <v>1605</v>
      </c>
      <c r="R381" s="27"/>
      <c r="S381" s="26" t="s">
        <v>1606</v>
      </c>
      <c r="T381" s="26" t="s">
        <v>1606</v>
      </c>
      <c r="U381" s="26">
        <v>1</v>
      </c>
      <c r="V381" s="26" t="s">
        <v>1606</v>
      </c>
      <c r="W381" s="26" t="s">
        <v>1606</v>
      </c>
      <c r="X381" s="27"/>
      <c r="Y381" s="26" t="s">
        <v>1616</v>
      </c>
      <c r="Z381" s="26" t="s">
        <v>1616</v>
      </c>
      <c r="AA381" s="26" t="s">
        <v>1608</v>
      </c>
      <c r="AB381" s="26" t="s">
        <v>1606</v>
      </c>
      <c r="AC381" s="26" t="s">
        <v>1609</v>
      </c>
      <c r="AD381" s="27"/>
      <c r="AE381" s="27"/>
      <c r="AF381" s="26" t="s">
        <v>1618</v>
      </c>
      <c r="AG381" s="26" t="s">
        <v>1606</v>
      </c>
      <c r="AH381" s="26" t="s">
        <v>1606</v>
      </c>
      <c r="AI381" s="26" t="s">
        <v>1606</v>
      </c>
      <c r="AJ381" s="26" t="s">
        <v>1606</v>
      </c>
      <c r="AK381" s="99" t="s">
        <v>1613</v>
      </c>
      <c r="AL381" s="27"/>
      <c r="AM381" s="26" t="s">
        <v>1606</v>
      </c>
      <c r="AN381" s="26" t="s">
        <v>1606</v>
      </c>
      <c r="AO381" s="27"/>
      <c r="AP381" s="27"/>
      <c r="AQ381" s="26" t="s">
        <v>1462</v>
      </c>
      <c r="AR381" s="27"/>
      <c r="AS381" s="99" t="s">
        <v>1613</v>
      </c>
      <c r="AT381" s="26" t="s">
        <v>1606</v>
      </c>
      <c r="AU381" s="27"/>
      <c r="AV381" s="27"/>
      <c r="AW381" s="26" t="s">
        <v>1650</v>
      </c>
      <c r="AX381" s="26" t="s">
        <v>1606</v>
      </c>
    </row>
    <row r="382" spans="1:50" s="21" customFormat="1" ht="15" x14ac:dyDescent="0.25">
      <c r="A382" s="35">
        <v>43517.642709918982</v>
      </c>
      <c r="B382" s="36" t="s">
        <v>210</v>
      </c>
      <c r="C382" s="36" t="s">
        <v>1596</v>
      </c>
      <c r="D382" s="36" t="s">
        <v>1597</v>
      </c>
      <c r="E382" s="36" t="s">
        <v>1606</v>
      </c>
      <c r="F382" s="37"/>
      <c r="G382" s="36" t="s">
        <v>1606</v>
      </c>
      <c r="H382" s="36" t="s">
        <v>1770</v>
      </c>
      <c r="I382" s="37"/>
      <c r="J382" s="37"/>
      <c r="K382" s="36" t="s">
        <v>1600</v>
      </c>
      <c r="L382" s="36">
        <v>1</v>
      </c>
      <c r="M382" s="36" t="s">
        <v>1670</v>
      </c>
      <c r="N382" s="36" t="s">
        <v>1462</v>
      </c>
      <c r="O382" s="36" t="s">
        <v>1606</v>
      </c>
      <c r="P382" s="36" t="s">
        <v>1462</v>
      </c>
      <c r="Q382" s="36" t="s">
        <v>1673</v>
      </c>
      <c r="R382" s="37"/>
      <c r="S382" s="36" t="s">
        <v>1606</v>
      </c>
      <c r="T382" s="36" t="s">
        <v>1606</v>
      </c>
      <c r="U382" s="36">
        <v>1</v>
      </c>
      <c r="V382" s="36" t="s">
        <v>1606</v>
      </c>
      <c r="W382" s="36" t="s">
        <v>1606</v>
      </c>
      <c r="X382" s="37"/>
      <c r="Y382" s="36" t="s">
        <v>1607</v>
      </c>
      <c r="Z382" s="36" t="s">
        <v>1607</v>
      </c>
      <c r="AA382" s="36" t="s">
        <v>1608</v>
      </c>
      <c r="AB382" s="36" t="s">
        <v>1606</v>
      </c>
      <c r="AC382" s="36" t="s">
        <v>1609</v>
      </c>
      <c r="AD382" s="37"/>
      <c r="AE382" s="37"/>
      <c r="AF382" s="36" t="s">
        <v>1597</v>
      </c>
      <c r="AG382" s="36" t="s">
        <v>1598</v>
      </c>
      <c r="AH382" s="36" t="s">
        <v>1598</v>
      </c>
      <c r="AI382" s="36" t="s">
        <v>1598</v>
      </c>
      <c r="AJ382" s="36" t="s">
        <v>1598</v>
      </c>
      <c r="AK382" s="104" t="s">
        <v>1613</v>
      </c>
      <c r="AL382" s="37"/>
      <c r="AM382" s="36" t="s">
        <v>1598</v>
      </c>
      <c r="AN382" s="36" t="s">
        <v>1598</v>
      </c>
      <c r="AO382" s="37"/>
      <c r="AP382" s="37"/>
      <c r="AQ382" s="36" t="s">
        <v>1462</v>
      </c>
      <c r="AR382" s="37"/>
      <c r="AS382" s="104" t="s">
        <v>1613</v>
      </c>
      <c r="AT382" s="36" t="s">
        <v>1606</v>
      </c>
      <c r="AU382" s="37"/>
      <c r="AV382" s="37"/>
      <c r="AW382" s="36" t="s">
        <v>1601</v>
      </c>
      <c r="AX382" s="36" t="s">
        <v>1606</v>
      </c>
    </row>
    <row r="383" spans="1:50" s="21" customFormat="1" ht="15" x14ac:dyDescent="0.25">
      <c r="A383"/>
      <c r="B383"/>
      <c r="C383"/>
      <c r="D383"/>
      <c r="E383"/>
      <c r="F383"/>
      <c r="G383"/>
      <c r="H383"/>
      <c r="I383"/>
      <c r="J383"/>
      <c r="K383"/>
      <c r="L383"/>
      <c r="M383"/>
      <c r="N383"/>
      <c r="O383"/>
      <c r="P383"/>
      <c r="Q383"/>
      <c r="R383"/>
      <c r="S383"/>
      <c r="T383"/>
      <c r="U383"/>
      <c r="V383"/>
      <c r="W383"/>
      <c r="X383"/>
      <c r="Y383"/>
      <c r="Z383"/>
      <c r="AA383"/>
      <c r="AB383"/>
      <c r="AC383"/>
      <c r="AD383"/>
      <c r="AE383"/>
      <c r="AF383"/>
      <c r="AG383"/>
      <c r="AH383"/>
      <c r="AI383"/>
      <c r="AJ383"/>
      <c r="AK383" s="108"/>
      <c r="AL383"/>
      <c r="AM383"/>
      <c r="AN383"/>
      <c r="AO383"/>
      <c r="AP383"/>
      <c r="AQ383"/>
      <c r="AR383"/>
      <c r="AS383" s="108"/>
      <c r="AT383"/>
      <c r="AU383"/>
      <c r="AV383"/>
      <c r="AW383"/>
      <c r="AX383"/>
    </row>
    <row r="384" spans="1:50" s="86" customFormat="1" ht="15" x14ac:dyDescent="0.25">
      <c r="D384" s="86">
        <v>3</v>
      </c>
      <c r="E384" s="86">
        <v>29</v>
      </c>
      <c r="G384" s="86">
        <v>29</v>
      </c>
      <c r="H384" s="86">
        <v>15</v>
      </c>
      <c r="K384" s="86">
        <v>21</v>
      </c>
      <c r="L384" s="86">
        <v>40</v>
      </c>
      <c r="M384" s="86">
        <v>1</v>
      </c>
      <c r="O384" s="86">
        <v>28</v>
      </c>
      <c r="Q384" s="86">
        <v>2</v>
      </c>
      <c r="S384" s="86">
        <v>39</v>
      </c>
      <c r="T384" s="86">
        <v>47</v>
      </c>
      <c r="U384" s="86">
        <v>38</v>
      </c>
      <c r="V384" s="86">
        <v>51</v>
      </c>
      <c r="W384" s="86">
        <v>49</v>
      </c>
      <c r="Y384" s="86">
        <v>5</v>
      </c>
      <c r="Z384" s="86">
        <v>4</v>
      </c>
      <c r="AA384" s="86">
        <v>51</v>
      </c>
      <c r="AB384" s="86">
        <v>47</v>
      </c>
      <c r="AC384" s="87">
        <v>15</v>
      </c>
      <c r="AF384" s="86">
        <v>6</v>
      </c>
      <c r="AG384" s="86">
        <v>14</v>
      </c>
      <c r="AH384" s="86">
        <v>37</v>
      </c>
      <c r="AI384" s="86">
        <v>43</v>
      </c>
      <c r="AJ384" s="86">
        <v>43</v>
      </c>
      <c r="AK384" s="109">
        <v>45</v>
      </c>
      <c r="AM384" s="86">
        <v>42</v>
      </c>
      <c r="AN384" s="86">
        <v>45</v>
      </c>
      <c r="AS384" s="109">
        <v>17</v>
      </c>
      <c r="AT384" s="86">
        <v>43</v>
      </c>
      <c r="AW384" s="86">
        <v>4</v>
      </c>
      <c r="AX384" s="86">
        <v>50</v>
      </c>
    </row>
    <row r="385" spans="2:50" s="86" customFormat="1" ht="15" x14ac:dyDescent="0.25">
      <c r="D385" s="86">
        <v>48</v>
      </c>
      <c r="E385" s="86">
        <v>2</v>
      </c>
      <c r="G385" s="86">
        <v>22</v>
      </c>
      <c r="H385" s="86">
        <v>36</v>
      </c>
      <c r="K385" s="86">
        <v>28</v>
      </c>
      <c r="L385" s="86">
        <v>9</v>
      </c>
      <c r="M385" s="86">
        <v>14</v>
      </c>
      <c r="O385" s="86">
        <v>23</v>
      </c>
      <c r="Q385" s="86">
        <v>45</v>
      </c>
      <c r="S385" s="86">
        <v>12</v>
      </c>
      <c r="T385" s="86">
        <v>4</v>
      </c>
      <c r="U385" s="86">
        <v>11</v>
      </c>
      <c r="W385" s="86">
        <v>2</v>
      </c>
      <c r="Y385" s="86">
        <v>46</v>
      </c>
      <c r="Z385" s="86">
        <v>47</v>
      </c>
      <c r="AB385" s="86">
        <v>1</v>
      </c>
      <c r="AC385" s="87">
        <v>5</v>
      </c>
      <c r="AF385" s="86">
        <v>45</v>
      </c>
      <c r="AG385" s="86">
        <v>28</v>
      </c>
      <c r="AH385" s="86">
        <v>3</v>
      </c>
      <c r="AJ385" s="86">
        <v>1</v>
      </c>
      <c r="AK385" s="109">
        <v>6</v>
      </c>
      <c r="AN385" s="86">
        <v>1</v>
      </c>
      <c r="AS385" s="109">
        <v>27</v>
      </c>
      <c r="AT385" s="86">
        <v>8</v>
      </c>
      <c r="AW385" s="86">
        <v>23</v>
      </c>
      <c r="AX385" s="86">
        <v>1</v>
      </c>
    </row>
    <row r="386" spans="2:50" s="86" customFormat="1" ht="15" x14ac:dyDescent="0.25">
      <c r="E386" s="86">
        <v>20</v>
      </c>
      <c r="K386" s="86">
        <v>2</v>
      </c>
      <c r="L386" s="86">
        <v>1</v>
      </c>
      <c r="M386" s="86">
        <v>36</v>
      </c>
      <c r="Q386" s="86">
        <v>4</v>
      </c>
      <c r="U386" s="86">
        <v>1</v>
      </c>
      <c r="AB386" s="86">
        <v>3</v>
      </c>
      <c r="AC386" s="87">
        <v>33</v>
      </c>
      <c r="AG386" s="86">
        <v>9</v>
      </c>
      <c r="AH386" s="86">
        <v>11</v>
      </c>
      <c r="AI386" s="86">
        <v>8</v>
      </c>
      <c r="AJ386" s="86">
        <v>7</v>
      </c>
      <c r="AK386" s="109"/>
      <c r="AM386" s="86">
        <v>9</v>
      </c>
      <c r="AN386" s="86">
        <v>5</v>
      </c>
      <c r="AS386" s="109">
        <v>4</v>
      </c>
      <c r="AW386" s="86">
        <v>24</v>
      </c>
    </row>
    <row r="387" spans="2:50" s="86" customFormat="1" ht="15" x14ac:dyDescent="0.25">
      <c r="L387" s="86">
        <v>1</v>
      </c>
      <c r="U387" s="86">
        <v>1</v>
      </c>
      <c r="AC387" s="87"/>
      <c r="AK387" s="109"/>
      <c r="AS387" s="109">
        <v>3</v>
      </c>
    </row>
    <row r="388" spans="2:50" s="86" customFormat="1" ht="15" x14ac:dyDescent="0.25">
      <c r="AC388" s="87"/>
      <c r="AK388" s="109"/>
      <c r="AS388" s="109"/>
    </row>
    <row r="389" spans="2:50" s="86" customFormat="1" ht="15" x14ac:dyDescent="0.25">
      <c r="AC389" s="87"/>
      <c r="AK389" s="109"/>
      <c r="AS389" s="109"/>
    </row>
    <row r="390" spans="2:50" s="86" customFormat="1" ht="15" x14ac:dyDescent="0.25">
      <c r="B390" s="86">
        <v>51</v>
      </c>
      <c r="D390" s="86">
        <f>SUM(D384:D389)</f>
        <v>51</v>
      </c>
      <c r="E390" s="86">
        <f t="shared" ref="E390:AX390" si="10">SUM(E384:E389)</f>
        <v>51</v>
      </c>
      <c r="G390" s="86">
        <f t="shared" si="10"/>
        <v>51</v>
      </c>
      <c r="H390" s="86">
        <f t="shared" si="10"/>
        <v>51</v>
      </c>
      <c r="K390" s="86">
        <f t="shared" si="10"/>
        <v>51</v>
      </c>
      <c r="L390" s="86">
        <f t="shared" si="10"/>
        <v>51</v>
      </c>
      <c r="M390" s="86">
        <f t="shared" si="10"/>
        <v>51</v>
      </c>
      <c r="O390" s="86">
        <f t="shared" si="10"/>
        <v>51</v>
      </c>
      <c r="Q390" s="86">
        <f t="shared" si="10"/>
        <v>51</v>
      </c>
      <c r="S390" s="86">
        <f t="shared" si="10"/>
        <v>51</v>
      </c>
      <c r="T390" s="86">
        <f t="shared" si="10"/>
        <v>51</v>
      </c>
      <c r="U390" s="86">
        <f t="shared" si="10"/>
        <v>51</v>
      </c>
      <c r="V390" s="86">
        <f t="shared" si="10"/>
        <v>51</v>
      </c>
      <c r="W390" s="86">
        <f t="shared" si="10"/>
        <v>51</v>
      </c>
      <c r="Y390" s="86">
        <f t="shared" si="10"/>
        <v>51</v>
      </c>
      <c r="Z390" s="86">
        <f t="shared" si="10"/>
        <v>51</v>
      </c>
      <c r="AA390" s="86">
        <f t="shared" si="10"/>
        <v>51</v>
      </c>
      <c r="AB390" s="86">
        <f t="shared" si="10"/>
        <v>51</v>
      </c>
      <c r="AC390" s="87">
        <f>SUM(AC384:AC388)</f>
        <v>53</v>
      </c>
      <c r="AF390" s="86">
        <f t="shared" si="10"/>
        <v>51</v>
      </c>
      <c r="AG390" s="86">
        <f t="shared" si="10"/>
        <v>51</v>
      </c>
      <c r="AH390" s="86">
        <f t="shared" si="10"/>
        <v>51</v>
      </c>
      <c r="AI390" s="86">
        <f t="shared" si="10"/>
        <v>51</v>
      </c>
      <c r="AJ390" s="86">
        <f t="shared" si="10"/>
        <v>51</v>
      </c>
      <c r="AK390" s="109">
        <f t="shared" si="10"/>
        <v>51</v>
      </c>
      <c r="AM390" s="86">
        <f t="shared" si="10"/>
        <v>51</v>
      </c>
      <c r="AN390" s="86">
        <f t="shared" si="10"/>
        <v>51</v>
      </c>
      <c r="AS390" s="109">
        <f t="shared" si="10"/>
        <v>51</v>
      </c>
      <c r="AT390" s="86">
        <f t="shared" si="10"/>
        <v>51</v>
      </c>
      <c r="AW390" s="86">
        <f t="shared" si="10"/>
        <v>51</v>
      </c>
      <c r="AX390" s="86">
        <f t="shared" si="10"/>
        <v>51</v>
      </c>
    </row>
    <row r="391" spans="2:50" s="86" customFormat="1" ht="15" x14ac:dyDescent="0.25">
      <c r="AC391" s="87"/>
      <c r="AK391" s="109"/>
      <c r="AS391" s="109"/>
    </row>
    <row r="392" spans="2:50" s="86" customFormat="1" ht="15" x14ac:dyDescent="0.25">
      <c r="AC392" s="87"/>
      <c r="AK392" s="109"/>
      <c r="AS392" s="109"/>
    </row>
    <row r="393" spans="2:50" s="32" customFormat="1" x14ac:dyDescent="0.25">
      <c r="E393" s="32" t="s">
        <v>1767</v>
      </c>
      <c r="G393" s="32" t="s">
        <v>1767</v>
      </c>
      <c r="H393" s="32" t="s">
        <v>1767</v>
      </c>
      <c r="L393" s="32">
        <v>1</v>
      </c>
      <c r="M393" s="32" t="s">
        <v>2101</v>
      </c>
      <c r="O393" s="32" t="s">
        <v>1767</v>
      </c>
      <c r="Q393" s="32" t="s">
        <v>2102</v>
      </c>
      <c r="S393" s="32" t="s">
        <v>1767</v>
      </c>
      <c r="T393" s="32" t="s">
        <v>1767</v>
      </c>
      <c r="U393" s="32">
        <v>1</v>
      </c>
      <c r="V393" s="32" t="s">
        <v>1767</v>
      </c>
      <c r="W393" s="32" t="s">
        <v>1767</v>
      </c>
      <c r="AB393" s="32" t="s">
        <v>1767</v>
      </c>
      <c r="AC393" s="88" t="s">
        <v>2105</v>
      </c>
      <c r="AG393" s="32" t="s">
        <v>1767</v>
      </c>
      <c r="AH393" s="32" t="s">
        <v>1767</v>
      </c>
      <c r="AI393" s="32" t="s">
        <v>1767</v>
      </c>
      <c r="AJ393" s="32" t="s">
        <v>1767</v>
      </c>
      <c r="AK393" s="102" t="s">
        <v>2106</v>
      </c>
      <c r="AM393" s="32" t="s">
        <v>1767</v>
      </c>
      <c r="AN393" s="32" t="s">
        <v>1767</v>
      </c>
      <c r="AS393" s="102" t="s">
        <v>2107</v>
      </c>
      <c r="AT393" s="32" t="s">
        <v>1767</v>
      </c>
      <c r="AW393" s="32" t="s">
        <v>2108</v>
      </c>
      <c r="AX393" s="32" t="s">
        <v>1767</v>
      </c>
    </row>
    <row r="394" spans="2:50" s="32" customFormat="1" x14ac:dyDescent="0.25">
      <c r="D394" s="32" t="s">
        <v>2109</v>
      </c>
      <c r="E394" s="32" t="s">
        <v>2110</v>
      </c>
      <c r="G394" s="32" t="s">
        <v>2110</v>
      </c>
      <c r="H394" s="32" t="s">
        <v>2110</v>
      </c>
      <c r="K394" s="32" t="s">
        <v>2100</v>
      </c>
      <c r="L394" s="32">
        <v>2</v>
      </c>
      <c r="M394" s="32" t="s">
        <v>2112</v>
      </c>
      <c r="O394" s="32" t="s">
        <v>1615</v>
      </c>
      <c r="Q394" s="32" t="s">
        <v>2113</v>
      </c>
      <c r="S394" s="32" t="s">
        <v>1615</v>
      </c>
      <c r="T394" s="32" t="s">
        <v>1615</v>
      </c>
      <c r="U394" s="32">
        <v>2</v>
      </c>
      <c r="W394" s="32" t="s">
        <v>1615</v>
      </c>
      <c r="Y394" s="32" t="s">
        <v>2109</v>
      </c>
      <c r="Z394" s="32" t="s">
        <v>2109</v>
      </c>
      <c r="AA394" s="32" t="s">
        <v>2114</v>
      </c>
      <c r="AB394" s="32" t="s">
        <v>1615</v>
      </c>
      <c r="AC394" s="88" t="s">
        <v>2115</v>
      </c>
      <c r="AF394" s="32" t="s">
        <v>2109</v>
      </c>
      <c r="AG394" s="32" t="s">
        <v>1615</v>
      </c>
      <c r="AH394" s="32" t="s">
        <v>1615</v>
      </c>
      <c r="AJ394" s="32" t="s">
        <v>1615</v>
      </c>
      <c r="AK394" s="102" t="s">
        <v>2116</v>
      </c>
      <c r="AN394" s="32" t="s">
        <v>1615</v>
      </c>
      <c r="AS394" s="102" t="s">
        <v>2116</v>
      </c>
      <c r="AT394" s="32" t="s">
        <v>1615</v>
      </c>
      <c r="AW394" s="32" t="s">
        <v>2117</v>
      </c>
      <c r="AX394" s="32" t="s">
        <v>1615</v>
      </c>
    </row>
    <row r="395" spans="2:50" s="32" customFormat="1" x14ac:dyDescent="0.25">
      <c r="D395" s="32" t="s">
        <v>2118</v>
      </c>
      <c r="E395" s="32" t="s">
        <v>2119</v>
      </c>
      <c r="K395" s="32" t="s">
        <v>2111</v>
      </c>
      <c r="L395" s="32">
        <v>3</v>
      </c>
      <c r="M395" s="32" t="s">
        <v>2121</v>
      </c>
      <c r="Q395" s="32" t="s">
        <v>2122</v>
      </c>
      <c r="U395" s="32">
        <v>3</v>
      </c>
      <c r="Y395" s="32" t="s">
        <v>2123</v>
      </c>
      <c r="Z395" s="32" t="s">
        <v>2123</v>
      </c>
      <c r="AB395" s="32" t="s">
        <v>2119</v>
      </c>
      <c r="AC395" s="88" t="s">
        <v>1468</v>
      </c>
      <c r="AF395" s="32" t="s">
        <v>2123</v>
      </c>
      <c r="AG395" s="32" t="s">
        <v>2119</v>
      </c>
      <c r="AH395" s="32" t="s">
        <v>2119</v>
      </c>
      <c r="AI395" s="32" t="s">
        <v>2119</v>
      </c>
      <c r="AJ395" s="32" t="s">
        <v>2119</v>
      </c>
      <c r="AK395" s="102"/>
      <c r="AM395" s="32" t="s">
        <v>2119</v>
      </c>
      <c r="AN395" s="32" t="s">
        <v>2119</v>
      </c>
      <c r="AS395" s="102" t="s">
        <v>2125</v>
      </c>
      <c r="AW395" s="32" t="s">
        <v>2112</v>
      </c>
    </row>
    <row r="396" spans="2:50" s="32" customFormat="1" x14ac:dyDescent="0.25">
      <c r="K396" s="32" t="s">
        <v>2120</v>
      </c>
      <c r="L396" s="32">
        <v>4</v>
      </c>
      <c r="U396" s="32">
        <v>4</v>
      </c>
      <c r="AC396" s="88"/>
      <c r="AK396" s="102"/>
      <c r="AS396" s="102" t="s">
        <v>2210</v>
      </c>
    </row>
    <row r="398" spans="2:50" x14ac:dyDescent="0.2">
      <c r="D398" s="10">
        <v>7</v>
      </c>
      <c r="E398" s="10">
        <f>42+29</f>
        <v>71</v>
      </c>
      <c r="G398" s="10">
        <f>54+29</f>
        <v>83</v>
      </c>
      <c r="H398" s="10">
        <f>15+15</f>
        <v>30</v>
      </c>
      <c r="K398" s="10">
        <v>13</v>
      </c>
      <c r="L398" s="10">
        <f>98+40</f>
        <v>138</v>
      </c>
      <c r="M398" s="10">
        <v>29</v>
      </c>
      <c r="O398" s="10">
        <f>31+28</f>
        <v>59</v>
      </c>
      <c r="Q398" s="10">
        <v>24</v>
      </c>
      <c r="S398" s="10">
        <f>140+39</f>
        <v>179</v>
      </c>
      <c r="T398" s="10">
        <f>160+47</f>
        <v>207</v>
      </c>
      <c r="U398" s="10">
        <f>62+38</f>
        <v>100</v>
      </c>
      <c r="V398" s="10">
        <f>151+51</f>
        <v>202</v>
      </c>
      <c r="W398" s="10">
        <f>161+49</f>
        <v>210</v>
      </c>
      <c r="Y398" s="10">
        <v>14</v>
      </c>
      <c r="Z398" s="10">
        <v>11</v>
      </c>
      <c r="AA398" s="10">
        <v>21</v>
      </c>
      <c r="AB398" s="10">
        <f>128+47</f>
        <v>175</v>
      </c>
      <c r="AC398" s="10">
        <f>33+15</f>
        <v>48</v>
      </c>
      <c r="AF398" s="10">
        <v>13</v>
      </c>
      <c r="AG398" s="10">
        <f>70+14</f>
        <v>84</v>
      </c>
      <c r="AH398" s="10">
        <f>91+37</f>
        <v>128</v>
      </c>
      <c r="AI398" s="10">
        <f>99+43</f>
        <v>142</v>
      </c>
      <c r="AJ398" s="10">
        <f>151+43</f>
        <v>194</v>
      </c>
      <c r="AK398" s="95">
        <v>94</v>
      </c>
      <c r="AM398" s="10">
        <f>126+42</f>
        <v>168</v>
      </c>
      <c r="AN398" s="10">
        <f>106+45</f>
        <v>151</v>
      </c>
      <c r="AS398" s="95">
        <f>28+17</f>
        <v>45</v>
      </c>
      <c r="AT398" s="10">
        <f>133+43</f>
        <v>176</v>
      </c>
      <c r="AW398" s="10">
        <v>15</v>
      </c>
      <c r="AX398" s="10">
        <v>200</v>
      </c>
    </row>
    <row r="399" spans="2:50" x14ac:dyDescent="0.2">
      <c r="D399" s="10">
        <f>82+3</f>
        <v>85</v>
      </c>
      <c r="E399" s="10">
        <v>76</v>
      </c>
      <c r="G399" s="10">
        <f>51+22</f>
        <v>73</v>
      </c>
      <c r="H399" s="10">
        <f>193+36</f>
        <v>229</v>
      </c>
      <c r="K399" s="10">
        <f>50+21</f>
        <v>71</v>
      </c>
      <c r="L399" s="10">
        <f>59+9</f>
        <v>68</v>
      </c>
      <c r="M399" s="10">
        <f>115+14</f>
        <v>129</v>
      </c>
      <c r="O399" s="10">
        <f>177+23</f>
        <v>200</v>
      </c>
      <c r="Q399" s="10">
        <f>24+45</f>
        <v>69</v>
      </c>
      <c r="S399" s="10">
        <f>68+12</f>
        <v>80</v>
      </c>
      <c r="T399" s="10">
        <v>52</v>
      </c>
      <c r="U399" s="10">
        <v>88</v>
      </c>
      <c r="V399" s="10">
        <v>57</v>
      </c>
      <c r="W399" s="10">
        <v>49</v>
      </c>
      <c r="Y399" s="10">
        <v>72</v>
      </c>
      <c r="Z399" s="10">
        <v>90</v>
      </c>
      <c r="AA399" s="10">
        <f>187+51</f>
        <v>238</v>
      </c>
      <c r="AB399" s="10">
        <v>49</v>
      </c>
      <c r="AC399" s="10">
        <f>145+5</f>
        <v>150</v>
      </c>
      <c r="AF399" s="10">
        <f>49+6</f>
        <v>55</v>
      </c>
      <c r="AG399" s="10">
        <f>85+28</f>
        <v>113</v>
      </c>
      <c r="AH399" s="10">
        <v>27</v>
      </c>
      <c r="AI399" s="10">
        <v>30</v>
      </c>
      <c r="AJ399" s="10">
        <v>14</v>
      </c>
      <c r="AK399" s="95">
        <v>48</v>
      </c>
      <c r="AM399" s="10">
        <v>43</v>
      </c>
      <c r="AN399" s="10">
        <v>37</v>
      </c>
      <c r="AS399" s="95">
        <f>29+27</f>
        <v>56</v>
      </c>
      <c r="AT399" s="10">
        <v>83</v>
      </c>
      <c r="AW399" s="10">
        <v>14</v>
      </c>
      <c r="AX399" s="10">
        <v>59</v>
      </c>
    </row>
    <row r="400" spans="2:50" x14ac:dyDescent="0.2">
      <c r="D400" s="10">
        <f>119+48</f>
        <v>167</v>
      </c>
      <c r="E400" s="10">
        <f>92+20</f>
        <v>112</v>
      </c>
      <c r="G400" s="10">
        <v>103</v>
      </c>
      <c r="K400" s="10">
        <f>137+28</f>
        <v>165</v>
      </c>
      <c r="L400" s="10">
        <v>33</v>
      </c>
      <c r="M400" s="10">
        <f>65+36</f>
        <v>101</v>
      </c>
      <c r="Q400" s="10">
        <f>162+4</f>
        <v>166</v>
      </c>
      <c r="U400" s="79">
        <v>49</v>
      </c>
      <c r="Y400" s="10">
        <f>127+46</f>
        <v>173</v>
      </c>
      <c r="Z400" s="10">
        <f>111+47</f>
        <v>158</v>
      </c>
      <c r="AB400" s="10">
        <v>35</v>
      </c>
      <c r="AC400" s="10">
        <f>40+33</f>
        <v>73</v>
      </c>
      <c r="AF400" s="10">
        <f>146+45</f>
        <v>191</v>
      </c>
      <c r="AG400" s="10">
        <f>53+9</f>
        <v>62</v>
      </c>
      <c r="AH400" s="10">
        <f>93+11</f>
        <v>104</v>
      </c>
      <c r="AI400" s="10">
        <f>79+8</f>
        <v>87</v>
      </c>
      <c r="AJ400" s="10">
        <f>44+7</f>
        <v>51</v>
      </c>
      <c r="AK400" s="95">
        <f>87+6</f>
        <v>93</v>
      </c>
      <c r="AM400" s="10">
        <f>39+9</f>
        <v>48</v>
      </c>
      <c r="AN400" s="10">
        <v>71</v>
      </c>
      <c r="AS400" s="95">
        <f>94+4</f>
        <v>98</v>
      </c>
      <c r="AW400" s="10">
        <f>77+23</f>
        <v>100</v>
      </c>
    </row>
    <row r="401" spans="1:50" x14ac:dyDescent="0.2">
      <c r="K401" s="10">
        <v>10</v>
      </c>
      <c r="L401" s="10">
        <v>10</v>
      </c>
      <c r="U401" s="10">
        <v>14</v>
      </c>
      <c r="AC401" s="90">
        <v>271</v>
      </c>
      <c r="AK401" s="95">
        <v>24</v>
      </c>
      <c r="AS401" s="95">
        <v>60</v>
      </c>
      <c r="AW401" s="10">
        <f>106+24</f>
        <v>130</v>
      </c>
    </row>
    <row r="402" spans="1:50" x14ac:dyDescent="0.2">
      <c r="L402" s="10">
        <v>10</v>
      </c>
      <c r="U402" s="10">
        <v>8</v>
      </c>
    </row>
    <row r="403" spans="1:50" s="32" customFormat="1" x14ac:dyDescent="0.25">
      <c r="AK403" s="102"/>
      <c r="AS403" s="102"/>
    </row>
    <row r="404" spans="1:50" s="32" customFormat="1" x14ac:dyDescent="0.25">
      <c r="AK404" s="102"/>
      <c r="AS404" s="102"/>
    </row>
    <row r="405" spans="1:50" s="21" customFormat="1" ht="15" x14ac:dyDescent="0.25">
      <c r="A405" s="20" t="s">
        <v>1492</v>
      </c>
      <c r="B405" s="20" t="s">
        <v>1493</v>
      </c>
      <c r="C405" s="20" t="s">
        <v>1494</v>
      </c>
      <c r="D405" s="20" t="s">
        <v>1495</v>
      </c>
      <c r="E405" s="20" t="s">
        <v>1496</v>
      </c>
      <c r="F405" s="20" t="s">
        <v>1497</v>
      </c>
      <c r="G405" s="20" t="s">
        <v>1498</v>
      </c>
      <c r="H405" s="20" t="s">
        <v>1499</v>
      </c>
      <c r="I405" s="20" t="s">
        <v>1500</v>
      </c>
      <c r="J405" s="20" t="s">
        <v>1501</v>
      </c>
      <c r="K405" s="20" t="s">
        <v>1502</v>
      </c>
      <c r="L405" s="20" t="s">
        <v>1503</v>
      </c>
      <c r="M405" s="20" t="s">
        <v>1504</v>
      </c>
      <c r="N405" s="20" t="s">
        <v>1505</v>
      </c>
      <c r="O405" s="20" t="s">
        <v>1506</v>
      </c>
      <c r="P405" s="20" t="s">
        <v>1507</v>
      </c>
      <c r="Q405" s="20" t="s">
        <v>1508</v>
      </c>
      <c r="R405" s="20" t="s">
        <v>1509</v>
      </c>
      <c r="S405" s="20" t="s">
        <v>1510</v>
      </c>
      <c r="T405" s="20" t="s">
        <v>1511</v>
      </c>
      <c r="U405" s="20" t="s">
        <v>1512</v>
      </c>
      <c r="V405" s="20" t="s">
        <v>1513</v>
      </c>
      <c r="W405" s="20" t="s">
        <v>1514</v>
      </c>
      <c r="X405" s="20" t="s">
        <v>1515</v>
      </c>
      <c r="Y405" s="20" t="s">
        <v>1516</v>
      </c>
      <c r="Z405" s="20" t="s">
        <v>1517</v>
      </c>
      <c r="AA405" s="20" t="s">
        <v>1518</v>
      </c>
      <c r="AB405" s="20" t="s">
        <v>1519</v>
      </c>
      <c r="AC405" s="20" t="s">
        <v>1520</v>
      </c>
      <c r="AD405" s="20" t="s">
        <v>1521</v>
      </c>
      <c r="AE405" s="20" t="s">
        <v>1522</v>
      </c>
      <c r="AF405" s="20" t="s">
        <v>1523</v>
      </c>
      <c r="AG405" s="20" t="s">
        <v>1524</v>
      </c>
      <c r="AH405" s="20" t="s">
        <v>1525</v>
      </c>
      <c r="AI405" s="20" t="s">
        <v>1526</v>
      </c>
      <c r="AJ405" s="20" t="s">
        <v>1527</v>
      </c>
      <c r="AK405" s="97" t="s">
        <v>1528</v>
      </c>
      <c r="AL405" s="20" t="s">
        <v>1529</v>
      </c>
      <c r="AM405" s="20" t="s">
        <v>1530</v>
      </c>
      <c r="AN405" s="20" t="s">
        <v>1531</v>
      </c>
      <c r="AO405" s="20" t="s">
        <v>1532</v>
      </c>
      <c r="AP405" s="20" t="s">
        <v>1533</v>
      </c>
      <c r="AQ405" s="20" t="s">
        <v>1534</v>
      </c>
      <c r="AR405" s="20" t="s">
        <v>1535</v>
      </c>
      <c r="AS405" s="97" t="s">
        <v>1536</v>
      </c>
      <c r="AT405" s="20" t="s">
        <v>1537</v>
      </c>
      <c r="AU405" s="20" t="s">
        <v>1538</v>
      </c>
      <c r="AV405" s="20" t="s">
        <v>1539</v>
      </c>
      <c r="AW405" s="20" t="s">
        <v>1540</v>
      </c>
      <c r="AX405" s="20" t="s">
        <v>1541</v>
      </c>
    </row>
    <row r="406" spans="1:50" s="21" customFormat="1" ht="15" x14ac:dyDescent="0.25">
      <c r="A406" s="22">
        <v>43481.321511099537</v>
      </c>
      <c r="B406" s="23" t="s">
        <v>503</v>
      </c>
      <c r="C406" s="23" t="s">
        <v>1621</v>
      </c>
      <c r="D406" s="23" t="s">
        <v>1597</v>
      </c>
      <c r="E406" s="23" t="s">
        <v>1606</v>
      </c>
      <c r="F406" s="23" t="s">
        <v>504</v>
      </c>
      <c r="G406" s="23" t="s">
        <v>1606</v>
      </c>
      <c r="H406" s="23" t="s">
        <v>1599</v>
      </c>
      <c r="I406" s="24"/>
      <c r="J406" s="24"/>
      <c r="K406" s="23" t="s">
        <v>1600</v>
      </c>
      <c r="L406" s="23">
        <v>1</v>
      </c>
      <c r="M406" s="23" t="s">
        <v>1670</v>
      </c>
      <c r="N406" s="23" t="s">
        <v>505</v>
      </c>
      <c r="O406" s="23" t="s">
        <v>1603</v>
      </c>
      <c r="P406" s="23" t="s">
        <v>506</v>
      </c>
      <c r="Q406" s="23" t="s">
        <v>1605</v>
      </c>
      <c r="R406" s="24"/>
      <c r="S406" s="23" t="s">
        <v>1606</v>
      </c>
      <c r="T406" s="23" t="s">
        <v>1606</v>
      </c>
      <c r="U406" s="23">
        <v>1</v>
      </c>
      <c r="V406" s="23" t="s">
        <v>1606</v>
      </c>
      <c r="W406" s="23" t="s">
        <v>1606</v>
      </c>
      <c r="X406" s="24"/>
      <c r="Y406" s="23" t="s">
        <v>1607</v>
      </c>
      <c r="Z406" s="23" t="s">
        <v>1607</v>
      </c>
      <c r="AA406" s="23" t="s">
        <v>1608</v>
      </c>
      <c r="AB406" s="23" t="s">
        <v>1606</v>
      </c>
      <c r="AC406" s="23" t="s">
        <v>1617</v>
      </c>
      <c r="AD406" s="24"/>
      <c r="AE406" s="24"/>
      <c r="AF406" s="23" t="s">
        <v>1597</v>
      </c>
      <c r="AG406" s="23" t="s">
        <v>1603</v>
      </c>
      <c r="AH406" s="23" t="s">
        <v>1606</v>
      </c>
      <c r="AI406" s="23" t="s">
        <v>1606</v>
      </c>
      <c r="AJ406" s="23" t="s">
        <v>1606</v>
      </c>
      <c r="AK406" s="98" t="s">
        <v>1610</v>
      </c>
      <c r="AL406" s="24"/>
      <c r="AM406" s="23" t="s">
        <v>1606</v>
      </c>
      <c r="AN406" s="23" t="s">
        <v>1606</v>
      </c>
      <c r="AO406" s="24"/>
      <c r="AP406" s="24"/>
      <c r="AQ406" s="23" t="s">
        <v>507</v>
      </c>
      <c r="AR406" s="24"/>
      <c r="AS406" s="98" t="s">
        <v>1613</v>
      </c>
      <c r="AT406" s="23" t="s">
        <v>1606</v>
      </c>
      <c r="AU406" s="24"/>
      <c r="AV406" s="24"/>
      <c r="AW406" s="23" t="s">
        <v>1650</v>
      </c>
      <c r="AX406" s="23" t="s">
        <v>1606</v>
      </c>
    </row>
    <row r="407" spans="1:50" s="21" customFormat="1" ht="15" x14ac:dyDescent="0.25">
      <c r="A407" s="25">
        <v>43481.561492094908</v>
      </c>
      <c r="B407" s="26" t="s">
        <v>503</v>
      </c>
      <c r="C407" s="26" t="s">
        <v>1596</v>
      </c>
      <c r="D407" s="26" t="s">
        <v>1597</v>
      </c>
      <c r="E407" s="26" t="s">
        <v>1606</v>
      </c>
      <c r="F407" s="26" t="s">
        <v>508</v>
      </c>
      <c r="G407" s="26" t="s">
        <v>1606</v>
      </c>
      <c r="H407" s="26" t="s">
        <v>1599</v>
      </c>
      <c r="I407" s="27"/>
      <c r="J407" s="27"/>
      <c r="K407" s="26" t="s">
        <v>1600</v>
      </c>
      <c r="L407" s="26">
        <v>1</v>
      </c>
      <c r="M407" s="26" t="s">
        <v>1670</v>
      </c>
      <c r="N407" s="26" t="s">
        <v>505</v>
      </c>
      <c r="O407" s="26" t="s">
        <v>1603</v>
      </c>
      <c r="P407" s="26" t="s">
        <v>509</v>
      </c>
      <c r="Q407" s="26" t="s">
        <v>1605</v>
      </c>
      <c r="R407" s="27"/>
      <c r="S407" s="26" t="s">
        <v>1606</v>
      </c>
      <c r="T407" s="26" t="s">
        <v>1606</v>
      </c>
      <c r="U407" s="26">
        <v>1</v>
      </c>
      <c r="V407" s="26" t="s">
        <v>1606</v>
      </c>
      <c r="W407" s="26" t="s">
        <v>1606</v>
      </c>
      <c r="X407" s="27"/>
      <c r="Y407" s="26" t="s">
        <v>1607</v>
      </c>
      <c r="Z407" s="26" t="s">
        <v>1607</v>
      </c>
      <c r="AA407" s="26" t="s">
        <v>1608</v>
      </c>
      <c r="AB407" s="26" t="s">
        <v>1606</v>
      </c>
      <c r="AC407" s="26" t="s">
        <v>1617</v>
      </c>
      <c r="AD407" s="27"/>
      <c r="AE407" s="27"/>
      <c r="AF407" s="26" t="s">
        <v>1597</v>
      </c>
      <c r="AG407" s="26" t="s">
        <v>1603</v>
      </c>
      <c r="AH407" s="26" t="s">
        <v>1606</v>
      </c>
      <c r="AI407" s="26" t="s">
        <v>1606</v>
      </c>
      <c r="AJ407" s="26" t="s">
        <v>1606</v>
      </c>
      <c r="AK407" s="99" t="s">
        <v>1610</v>
      </c>
      <c r="AL407" s="27"/>
      <c r="AM407" s="26" t="s">
        <v>1606</v>
      </c>
      <c r="AN407" s="26" t="s">
        <v>1606</v>
      </c>
      <c r="AO407" s="27"/>
      <c r="AP407" s="27"/>
      <c r="AQ407" s="26" t="s">
        <v>510</v>
      </c>
      <c r="AR407" s="27"/>
      <c r="AS407" s="99" t="s">
        <v>1613</v>
      </c>
      <c r="AT407" s="26" t="s">
        <v>1606</v>
      </c>
      <c r="AU407" s="27"/>
      <c r="AV407" s="27"/>
      <c r="AW407" s="26" t="s">
        <v>1650</v>
      </c>
      <c r="AX407" s="26" t="s">
        <v>1606</v>
      </c>
    </row>
    <row r="408" spans="1:50" s="21" customFormat="1" ht="15" x14ac:dyDescent="0.25">
      <c r="A408" s="22">
        <v>43486.806078518523</v>
      </c>
      <c r="B408" s="23" t="s">
        <v>503</v>
      </c>
      <c r="C408" s="23" t="s">
        <v>1621</v>
      </c>
      <c r="D408" s="23" t="s">
        <v>1597</v>
      </c>
      <c r="E408" s="23" t="s">
        <v>1606</v>
      </c>
      <c r="F408" s="23" t="s">
        <v>511</v>
      </c>
      <c r="G408" s="23" t="s">
        <v>1606</v>
      </c>
      <c r="H408" s="23" t="s">
        <v>1599</v>
      </c>
      <c r="I408" s="24"/>
      <c r="J408" s="23" t="s">
        <v>512</v>
      </c>
      <c r="K408" s="23" t="s">
        <v>1600</v>
      </c>
      <c r="L408" s="23">
        <v>2</v>
      </c>
      <c r="M408" s="23" t="s">
        <v>1601</v>
      </c>
      <c r="N408" s="23" t="s">
        <v>513</v>
      </c>
      <c r="O408" s="23" t="s">
        <v>1603</v>
      </c>
      <c r="P408" s="23" t="s">
        <v>514</v>
      </c>
      <c r="Q408" s="23" t="s">
        <v>1605</v>
      </c>
      <c r="R408" s="24"/>
      <c r="S408" s="23" t="s">
        <v>1606</v>
      </c>
      <c r="T408" s="23" t="s">
        <v>1606</v>
      </c>
      <c r="U408" s="23">
        <v>1</v>
      </c>
      <c r="V408" s="23" t="s">
        <v>1606</v>
      </c>
      <c r="W408" s="23" t="s">
        <v>1606</v>
      </c>
      <c r="X408" s="24"/>
      <c r="Y408" s="23" t="s">
        <v>1607</v>
      </c>
      <c r="Z408" s="23" t="s">
        <v>1607</v>
      </c>
      <c r="AA408" s="23" t="s">
        <v>1608</v>
      </c>
      <c r="AB408" s="23" t="s">
        <v>1606</v>
      </c>
      <c r="AC408" s="23" t="s">
        <v>2013</v>
      </c>
      <c r="AD408" s="23" t="s">
        <v>515</v>
      </c>
      <c r="AE408" s="24"/>
      <c r="AF408" s="23" t="s">
        <v>1597</v>
      </c>
      <c r="AG408" s="23" t="s">
        <v>1606</v>
      </c>
      <c r="AH408" s="23" t="s">
        <v>1606</v>
      </c>
      <c r="AI408" s="23" t="s">
        <v>1606</v>
      </c>
      <c r="AJ408" s="23" t="s">
        <v>1606</v>
      </c>
      <c r="AK408" s="98" t="s">
        <v>1610</v>
      </c>
      <c r="AL408" s="23" t="s">
        <v>516</v>
      </c>
      <c r="AM408" s="23" t="s">
        <v>1606</v>
      </c>
      <c r="AN408" s="23" t="s">
        <v>1606</v>
      </c>
      <c r="AO408" s="23" t="s">
        <v>517</v>
      </c>
      <c r="AP408" s="23" t="s">
        <v>518</v>
      </c>
      <c r="AQ408" s="23" t="s">
        <v>519</v>
      </c>
      <c r="AR408" s="23" t="s">
        <v>520</v>
      </c>
      <c r="AS408" s="98" t="s">
        <v>1613</v>
      </c>
      <c r="AT408" s="23" t="s">
        <v>1606</v>
      </c>
      <c r="AU408" s="23" t="s">
        <v>521</v>
      </c>
      <c r="AV408" s="24"/>
      <c r="AW408" s="23" t="s">
        <v>1601</v>
      </c>
      <c r="AX408" s="23" t="s">
        <v>1603</v>
      </c>
    </row>
    <row r="409" spans="1:50" s="21" customFormat="1" ht="15" x14ac:dyDescent="0.25">
      <c r="A409" s="25">
        <v>43487.382362557866</v>
      </c>
      <c r="B409" s="26" t="s">
        <v>503</v>
      </c>
      <c r="C409" s="26" t="s">
        <v>1621</v>
      </c>
      <c r="D409" s="26" t="s">
        <v>1597</v>
      </c>
      <c r="E409" s="26" t="s">
        <v>1606</v>
      </c>
      <c r="F409" s="26" t="s">
        <v>504</v>
      </c>
      <c r="G409" s="26" t="s">
        <v>1606</v>
      </c>
      <c r="H409" s="26" t="s">
        <v>1599</v>
      </c>
      <c r="I409" s="27"/>
      <c r="J409" s="26" t="s">
        <v>1882</v>
      </c>
      <c r="K409" s="26" t="s">
        <v>1623</v>
      </c>
      <c r="L409" s="26">
        <v>4</v>
      </c>
      <c r="M409" s="26" t="s">
        <v>1628</v>
      </c>
      <c r="N409" s="26" t="s">
        <v>522</v>
      </c>
      <c r="O409" s="26" t="s">
        <v>1606</v>
      </c>
      <c r="P409" s="26" t="s">
        <v>523</v>
      </c>
      <c r="Q409" s="26" t="s">
        <v>1810</v>
      </c>
      <c r="R409" s="26" t="s">
        <v>524</v>
      </c>
      <c r="S409" s="26" t="s">
        <v>1606</v>
      </c>
      <c r="T409" s="26" t="s">
        <v>1606</v>
      </c>
      <c r="U409" s="26">
        <v>1</v>
      </c>
      <c r="V409" s="26" t="s">
        <v>1606</v>
      </c>
      <c r="W409" s="26" t="s">
        <v>1603</v>
      </c>
      <c r="X409" s="26" t="s">
        <v>525</v>
      </c>
      <c r="Y409" s="26" t="s">
        <v>1642</v>
      </c>
      <c r="Z409" s="26" t="s">
        <v>1607</v>
      </c>
      <c r="AA409" s="26" t="s">
        <v>1608</v>
      </c>
      <c r="AB409" s="26" t="s">
        <v>1606</v>
      </c>
      <c r="AC409" s="26" t="s">
        <v>1718</v>
      </c>
      <c r="AD409" s="26" t="s">
        <v>526</v>
      </c>
      <c r="AE409" s="26" t="s">
        <v>527</v>
      </c>
      <c r="AF409" s="26" t="s">
        <v>1630</v>
      </c>
      <c r="AG409" s="26" t="s">
        <v>1603</v>
      </c>
      <c r="AH409" s="26" t="s">
        <v>1598</v>
      </c>
      <c r="AI409" s="26" t="s">
        <v>1606</v>
      </c>
      <c r="AJ409" s="26" t="s">
        <v>1598</v>
      </c>
      <c r="AK409" s="99" t="s">
        <v>1610</v>
      </c>
      <c r="AL409" s="26" t="s">
        <v>528</v>
      </c>
      <c r="AM409" s="26" t="s">
        <v>1606</v>
      </c>
      <c r="AN409" s="26" t="s">
        <v>1606</v>
      </c>
      <c r="AO409" s="26" t="s">
        <v>529</v>
      </c>
      <c r="AP409" s="26" t="s">
        <v>1850</v>
      </c>
      <c r="AQ409" s="26" t="s">
        <v>530</v>
      </c>
      <c r="AR409" s="26" t="s">
        <v>531</v>
      </c>
      <c r="AS409" s="99" t="s">
        <v>1620</v>
      </c>
      <c r="AT409" s="26" t="s">
        <v>1603</v>
      </c>
      <c r="AU409" s="27"/>
      <c r="AV409" s="27"/>
      <c r="AW409" s="26" t="s">
        <v>1601</v>
      </c>
      <c r="AX409" s="26" t="s">
        <v>1606</v>
      </c>
    </row>
    <row r="410" spans="1:50" s="21" customFormat="1" ht="15" x14ac:dyDescent="0.25">
      <c r="A410" s="22">
        <v>43487.454947928243</v>
      </c>
      <c r="B410" s="23" t="s">
        <v>503</v>
      </c>
      <c r="C410" s="23" t="s">
        <v>1621</v>
      </c>
      <c r="D410" s="23" t="s">
        <v>1597</v>
      </c>
      <c r="E410" s="23" t="s">
        <v>1606</v>
      </c>
      <c r="F410" s="23" t="s">
        <v>532</v>
      </c>
      <c r="G410" s="23" t="s">
        <v>1598</v>
      </c>
      <c r="H410" s="23" t="s">
        <v>1599</v>
      </c>
      <c r="I410" s="24"/>
      <c r="J410" s="23" t="s">
        <v>1882</v>
      </c>
      <c r="K410" s="23" t="s">
        <v>1843</v>
      </c>
      <c r="L410" s="23">
        <v>2</v>
      </c>
      <c r="M410" s="23" t="s">
        <v>1601</v>
      </c>
      <c r="N410" s="23" t="s">
        <v>1676</v>
      </c>
      <c r="O410" s="23" t="s">
        <v>1603</v>
      </c>
      <c r="P410" s="23" t="s">
        <v>533</v>
      </c>
      <c r="Q410" s="23" t="s">
        <v>1605</v>
      </c>
      <c r="R410" s="24"/>
      <c r="S410" s="23" t="s">
        <v>1606</v>
      </c>
      <c r="T410" s="23" t="s">
        <v>1606</v>
      </c>
      <c r="U410" s="23">
        <v>3</v>
      </c>
      <c r="V410" s="23" t="s">
        <v>1606</v>
      </c>
      <c r="W410" s="23" t="s">
        <v>1606</v>
      </c>
      <c r="X410" s="24"/>
      <c r="Y410" s="23" t="s">
        <v>1607</v>
      </c>
      <c r="Z410" s="23" t="s">
        <v>1616</v>
      </c>
      <c r="AA410" s="23" t="s">
        <v>1608</v>
      </c>
      <c r="AB410" s="23" t="s">
        <v>1606</v>
      </c>
      <c r="AC410" s="23" t="s">
        <v>1617</v>
      </c>
      <c r="AD410" s="24"/>
      <c r="AE410" s="24"/>
      <c r="AF410" s="23" t="s">
        <v>1597</v>
      </c>
      <c r="AG410" s="23" t="s">
        <v>1606</v>
      </c>
      <c r="AH410" s="23" t="s">
        <v>1598</v>
      </c>
      <c r="AI410" s="23" t="s">
        <v>1598</v>
      </c>
      <c r="AJ410" s="23" t="s">
        <v>1606</v>
      </c>
      <c r="AK410" s="98" t="s">
        <v>1613</v>
      </c>
      <c r="AL410" s="24"/>
      <c r="AM410" s="23" t="s">
        <v>1606</v>
      </c>
      <c r="AN410" s="23" t="s">
        <v>1598</v>
      </c>
      <c r="AO410" s="23" t="s">
        <v>2177</v>
      </c>
      <c r="AP410" s="24"/>
      <c r="AQ410" s="23" t="s">
        <v>1676</v>
      </c>
      <c r="AR410" s="24"/>
      <c r="AS410" s="98" t="s">
        <v>1627</v>
      </c>
      <c r="AT410" s="23" t="s">
        <v>1606</v>
      </c>
      <c r="AU410" s="24"/>
      <c r="AV410" s="24"/>
      <c r="AW410" s="23" t="s">
        <v>1650</v>
      </c>
      <c r="AX410" s="23" t="s">
        <v>1606</v>
      </c>
    </row>
    <row r="411" spans="1:50" s="21" customFormat="1" ht="15" x14ac:dyDescent="0.25">
      <c r="A411" s="25">
        <v>43487.579987500001</v>
      </c>
      <c r="B411" s="26" t="s">
        <v>503</v>
      </c>
      <c r="C411" s="26" t="s">
        <v>1621</v>
      </c>
      <c r="D411" s="26" t="s">
        <v>1597</v>
      </c>
      <c r="E411" s="26" t="s">
        <v>1606</v>
      </c>
      <c r="F411" s="26" t="s">
        <v>534</v>
      </c>
      <c r="G411" s="26" t="s">
        <v>1598</v>
      </c>
      <c r="H411" s="26" t="s">
        <v>1599</v>
      </c>
      <c r="I411" s="27"/>
      <c r="J411" s="26" t="s">
        <v>535</v>
      </c>
      <c r="K411" s="26" t="s">
        <v>1600</v>
      </c>
      <c r="L411" s="26">
        <v>2</v>
      </c>
      <c r="M411" s="26" t="s">
        <v>1601</v>
      </c>
      <c r="N411" s="26" t="s">
        <v>1852</v>
      </c>
      <c r="O411" s="26" t="s">
        <v>1603</v>
      </c>
      <c r="P411" s="26" t="s">
        <v>536</v>
      </c>
      <c r="Q411" s="26" t="s">
        <v>1605</v>
      </c>
      <c r="R411" s="27"/>
      <c r="S411" s="26" t="s">
        <v>1606</v>
      </c>
      <c r="T411" s="26" t="s">
        <v>1606</v>
      </c>
      <c r="U411" s="26">
        <v>2</v>
      </c>
      <c r="V411" s="26" t="s">
        <v>1606</v>
      </c>
      <c r="W411" s="26" t="s">
        <v>1606</v>
      </c>
      <c r="X411" s="27"/>
      <c r="Y411" s="26" t="s">
        <v>1607</v>
      </c>
      <c r="Z411" s="26" t="s">
        <v>1616</v>
      </c>
      <c r="AA411" s="26" t="s">
        <v>1608</v>
      </c>
      <c r="AB411" s="26" t="s">
        <v>1598</v>
      </c>
      <c r="AC411" s="26" t="s">
        <v>1718</v>
      </c>
      <c r="AD411" s="26" t="s">
        <v>537</v>
      </c>
      <c r="AE411" s="27"/>
      <c r="AF411" s="26" t="s">
        <v>1597</v>
      </c>
      <c r="AG411" s="26" t="s">
        <v>1603</v>
      </c>
      <c r="AH411" s="26" t="s">
        <v>1598</v>
      </c>
      <c r="AI411" s="26" t="s">
        <v>1606</v>
      </c>
      <c r="AJ411" s="26" t="s">
        <v>1598</v>
      </c>
      <c r="AK411" s="99" t="s">
        <v>1610</v>
      </c>
      <c r="AL411" s="27"/>
      <c r="AM411" s="26" t="s">
        <v>1606</v>
      </c>
      <c r="AN411" s="26" t="s">
        <v>1606</v>
      </c>
      <c r="AO411" s="26" t="s">
        <v>538</v>
      </c>
      <c r="AP411" s="27"/>
      <c r="AQ411" s="26" t="s">
        <v>539</v>
      </c>
      <c r="AR411" s="27"/>
      <c r="AS411" s="99" t="s">
        <v>1613</v>
      </c>
      <c r="AT411" s="26" t="s">
        <v>1606</v>
      </c>
      <c r="AU411" s="27"/>
      <c r="AV411" s="27"/>
      <c r="AW411" s="26" t="s">
        <v>1650</v>
      </c>
      <c r="AX411" s="26" t="s">
        <v>1606</v>
      </c>
    </row>
    <row r="412" spans="1:50" s="21" customFormat="1" ht="15" x14ac:dyDescent="0.25">
      <c r="A412" s="22">
        <v>43487.665896238424</v>
      </c>
      <c r="B412" s="23" t="s">
        <v>503</v>
      </c>
      <c r="C412" s="23" t="s">
        <v>1621</v>
      </c>
      <c r="D412" s="23" t="s">
        <v>1597</v>
      </c>
      <c r="E412" s="23" t="s">
        <v>1606</v>
      </c>
      <c r="F412" s="23" t="s">
        <v>540</v>
      </c>
      <c r="G412" s="23" t="s">
        <v>1598</v>
      </c>
      <c r="H412" s="23" t="s">
        <v>1770</v>
      </c>
      <c r="I412" s="23" t="s">
        <v>541</v>
      </c>
      <c r="J412" s="24"/>
      <c r="K412" s="23" t="s">
        <v>1623</v>
      </c>
      <c r="L412" s="23">
        <v>1</v>
      </c>
      <c r="M412" s="23" t="s">
        <v>1670</v>
      </c>
      <c r="N412" s="23" t="s">
        <v>542</v>
      </c>
      <c r="O412" s="23" t="s">
        <v>1603</v>
      </c>
      <c r="P412" s="23" t="s">
        <v>1606</v>
      </c>
      <c r="Q412" s="23" t="s">
        <v>1605</v>
      </c>
      <c r="R412" s="24"/>
      <c r="S412" s="23" t="s">
        <v>1606</v>
      </c>
      <c r="T412" s="23" t="s">
        <v>1606</v>
      </c>
      <c r="U412" s="23">
        <v>1</v>
      </c>
      <c r="V412" s="23" t="s">
        <v>1606</v>
      </c>
      <c r="W412" s="23" t="s">
        <v>1606</v>
      </c>
      <c r="X412" s="24"/>
      <c r="Y412" s="23" t="s">
        <v>1607</v>
      </c>
      <c r="Z412" s="23" t="s">
        <v>1607</v>
      </c>
      <c r="AA412" s="23" t="s">
        <v>1608</v>
      </c>
      <c r="AB412" s="23" t="s">
        <v>1606</v>
      </c>
      <c r="AC412" s="23" t="s">
        <v>1617</v>
      </c>
      <c r="AD412" s="24"/>
      <c r="AE412" s="24"/>
      <c r="AF412" s="23" t="s">
        <v>1597</v>
      </c>
      <c r="AG412" s="23" t="s">
        <v>1603</v>
      </c>
      <c r="AH412" s="23" t="s">
        <v>1603</v>
      </c>
      <c r="AI412" s="23" t="s">
        <v>1606</v>
      </c>
      <c r="AJ412" s="23" t="s">
        <v>1606</v>
      </c>
      <c r="AK412" s="98" t="s">
        <v>1610</v>
      </c>
      <c r="AL412" s="24"/>
      <c r="AM412" s="23" t="s">
        <v>1606</v>
      </c>
      <c r="AN412" s="23" t="s">
        <v>1606</v>
      </c>
      <c r="AO412" s="24"/>
      <c r="AP412" s="24"/>
      <c r="AQ412" s="23" t="s">
        <v>543</v>
      </c>
      <c r="AR412" s="24"/>
      <c r="AS412" s="98" t="s">
        <v>1610</v>
      </c>
      <c r="AT412" s="23" t="s">
        <v>1606</v>
      </c>
      <c r="AU412" s="24"/>
      <c r="AV412" s="24"/>
      <c r="AW412" s="23" t="s">
        <v>1601</v>
      </c>
      <c r="AX412" s="23" t="s">
        <v>1606</v>
      </c>
    </row>
    <row r="413" spans="1:50" s="21" customFormat="1" ht="15" x14ac:dyDescent="0.25">
      <c r="A413" s="25">
        <v>43488.77807443287</v>
      </c>
      <c r="B413" s="26" t="s">
        <v>503</v>
      </c>
      <c r="C413" s="26" t="s">
        <v>1621</v>
      </c>
      <c r="D413" s="26" t="s">
        <v>1597</v>
      </c>
      <c r="E413" s="26" t="s">
        <v>1606</v>
      </c>
      <c r="F413" s="26" t="s">
        <v>544</v>
      </c>
      <c r="G413" s="26" t="s">
        <v>1606</v>
      </c>
      <c r="H413" s="26" t="s">
        <v>1599</v>
      </c>
      <c r="I413" s="27"/>
      <c r="J413" s="27"/>
      <c r="K413" s="26" t="s">
        <v>1623</v>
      </c>
      <c r="L413" s="26">
        <v>1</v>
      </c>
      <c r="M413" s="26" t="s">
        <v>1601</v>
      </c>
      <c r="N413" s="26" t="s">
        <v>545</v>
      </c>
      <c r="O413" s="26" t="s">
        <v>1606</v>
      </c>
      <c r="P413" s="26" t="s">
        <v>1606</v>
      </c>
      <c r="Q413" s="26" t="s">
        <v>1605</v>
      </c>
      <c r="R413" s="27"/>
      <c r="S413" s="26" t="s">
        <v>1606</v>
      </c>
      <c r="T413" s="26" t="s">
        <v>1606</v>
      </c>
      <c r="U413" s="26">
        <v>1</v>
      </c>
      <c r="V413" s="26" t="s">
        <v>1606</v>
      </c>
      <c r="W413" s="26" t="s">
        <v>1606</v>
      </c>
      <c r="X413" s="27"/>
      <c r="Y413" s="26" t="s">
        <v>1607</v>
      </c>
      <c r="Z413" s="26" t="s">
        <v>1607</v>
      </c>
      <c r="AA413" s="26" t="s">
        <v>1608</v>
      </c>
      <c r="AB413" s="26" t="s">
        <v>1606</v>
      </c>
      <c r="AC413" s="26" t="s">
        <v>1617</v>
      </c>
      <c r="AD413" s="27"/>
      <c r="AE413" s="27"/>
      <c r="AF413" s="26" t="s">
        <v>1597</v>
      </c>
      <c r="AG413" s="26" t="s">
        <v>1606</v>
      </c>
      <c r="AH413" s="26" t="s">
        <v>1606</v>
      </c>
      <c r="AI413" s="26" t="s">
        <v>1606</v>
      </c>
      <c r="AJ413" s="26" t="s">
        <v>1606</v>
      </c>
      <c r="AK413" s="99" t="s">
        <v>1610</v>
      </c>
      <c r="AL413" s="27"/>
      <c r="AM413" s="26" t="s">
        <v>1606</v>
      </c>
      <c r="AN413" s="26" t="s">
        <v>1606</v>
      </c>
      <c r="AO413" s="27"/>
      <c r="AP413" s="27"/>
      <c r="AQ413" s="26" t="s">
        <v>546</v>
      </c>
      <c r="AR413" s="27"/>
      <c r="AS413" s="99" t="s">
        <v>1613</v>
      </c>
      <c r="AT413" s="26" t="s">
        <v>1606</v>
      </c>
      <c r="AU413" s="26" t="s">
        <v>547</v>
      </c>
      <c r="AV413" s="27"/>
      <c r="AW413" s="26" t="s">
        <v>1650</v>
      </c>
      <c r="AX413" s="26" t="s">
        <v>1606</v>
      </c>
    </row>
    <row r="414" spans="1:50" s="21" customFormat="1" ht="15" x14ac:dyDescent="0.25">
      <c r="A414" s="22">
        <v>43488.85367650463</v>
      </c>
      <c r="B414" s="23" t="s">
        <v>503</v>
      </c>
      <c r="C414" s="23" t="s">
        <v>1596</v>
      </c>
      <c r="D414" s="23" t="s">
        <v>1597</v>
      </c>
      <c r="E414" s="23" t="s">
        <v>1606</v>
      </c>
      <c r="F414" s="23" t="s">
        <v>548</v>
      </c>
      <c r="G414" s="23" t="s">
        <v>1606</v>
      </c>
      <c r="H414" s="23" t="s">
        <v>1599</v>
      </c>
      <c r="I414" s="24"/>
      <c r="J414" s="23" t="s">
        <v>549</v>
      </c>
      <c r="K414" s="23" t="s">
        <v>1600</v>
      </c>
      <c r="L414" s="23">
        <v>2</v>
      </c>
      <c r="M414" s="23" t="s">
        <v>1601</v>
      </c>
      <c r="N414" s="23" t="s">
        <v>1599</v>
      </c>
      <c r="O414" s="23" t="s">
        <v>1603</v>
      </c>
      <c r="P414" s="23" t="s">
        <v>1606</v>
      </c>
      <c r="Q414" s="23" t="s">
        <v>1605</v>
      </c>
      <c r="R414" s="24"/>
      <c r="S414" s="23" t="s">
        <v>1606</v>
      </c>
      <c r="T414" s="23" t="s">
        <v>1606</v>
      </c>
      <c r="U414" s="23">
        <v>1</v>
      </c>
      <c r="V414" s="23" t="s">
        <v>1606</v>
      </c>
      <c r="W414" s="23" t="s">
        <v>1606</v>
      </c>
      <c r="X414" s="24"/>
      <c r="Y414" s="23" t="s">
        <v>1607</v>
      </c>
      <c r="Z414" s="23" t="s">
        <v>1607</v>
      </c>
      <c r="AA414" s="23" t="s">
        <v>1608</v>
      </c>
      <c r="AB414" s="23" t="s">
        <v>1598</v>
      </c>
      <c r="AC414" s="23" t="s">
        <v>1617</v>
      </c>
      <c r="AD414" s="24"/>
      <c r="AE414" s="24"/>
      <c r="AF414" s="23" t="s">
        <v>1597</v>
      </c>
      <c r="AG414" s="23" t="s">
        <v>1598</v>
      </c>
      <c r="AH414" s="23" t="s">
        <v>1598</v>
      </c>
      <c r="AI414" s="23" t="s">
        <v>1606</v>
      </c>
      <c r="AJ414" s="23" t="s">
        <v>1606</v>
      </c>
      <c r="AK414" s="98" t="s">
        <v>1610</v>
      </c>
      <c r="AL414" s="24"/>
      <c r="AM414" s="23" t="s">
        <v>1606</v>
      </c>
      <c r="AN414" s="23" t="s">
        <v>1606</v>
      </c>
      <c r="AO414" s="24"/>
      <c r="AP414" s="24"/>
      <c r="AQ414" s="23" t="s">
        <v>550</v>
      </c>
      <c r="AR414" s="24"/>
      <c r="AS414" s="98" t="s">
        <v>1613</v>
      </c>
      <c r="AT414" s="23" t="s">
        <v>1606</v>
      </c>
      <c r="AU414" s="24"/>
      <c r="AV414" s="24"/>
      <c r="AW414" s="23" t="s">
        <v>1650</v>
      </c>
      <c r="AX414" s="23" t="s">
        <v>1606</v>
      </c>
    </row>
    <row r="415" spans="1:50" s="21" customFormat="1" ht="15" x14ac:dyDescent="0.25">
      <c r="A415" s="25">
        <v>43489.252917094913</v>
      </c>
      <c r="B415" s="26" t="s">
        <v>503</v>
      </c>
      <c r="C415" s="26" t="s">
        <v>1621</v>
      </c>
      <c r="D415" s="26" t="s">
        <v>1597</v>
      </c>
      <c r="E415" s="26" t="s">
        <v>1606</v>
      </c>
      <c r="F415" s="27"/>
      <c r="G415" s="26" t="s">
        <v>1606</v>
      </c>
      <c r="H415" s="26" t="s">
        <v>1770</v>
      </c>
      <c r="I415" s="26" t="s">
        <v>551</v>
      </c>
      <c r="J415" s="27"/>
      <c r="K415" s="26" t="s">
        <v>1623</v>
      </c>
      <c r="L415" s="26">
        <v>1</v>
      </c>
      <c r="M415" s="26" t="s">
        <v>1670</v>
      </c>
      <c r="N415" s="26" t="s">
        <v>552</v>
      </c>
      <c r="O415" s="26" t="s">
        <v>1603</v>
      </c>
      <c r="P415" s="26" t="s">
        <v>553</v>
      </c>
      <c r="Q415" s="26" t="s">
        <v>1605</v>
      </c>
      <c r="R415" s="27"/>
      <c r="S415" s="26" t="s">
        <v>1606</v>
      </c>
      <c r="T415" s="26" t="s">
        <v>1606</v>
      </c>
      <c r="U415" s="26">
        <v>1</v>
      </c>
      <c r="V415" s="26" t="s">
        <v>1606</v>
      </c>
      <c r="W415" s="26" t="s">
        <v>1606</v>
      </c>
      <c r="X415" s="26" t="s">
        <v>554</v>
      </c>
      <c r="Y415" s="26" t="s">
        <v>1607</v>
      </c>
      <c r="Z415" s="26" t="s">
        <v>1607</v>
      </c>
      <c r="AA415" s="26" t="s">
        <v>1608</v>
      </c>
      <c r="AB415" s="26" t="s">
        <v>1606</v>
      </c>
      <c r="AC415" s="26" t="s">
        <v>1718</v>
      </c>
      <c r="AD415" s="26" t="s">
        <v>555</v>
      </c>
      <c r="AE415" s="27"/>
      <c r="AF415" s="26" t="s">
        <v>1597</v>
      </c>
      <c r="AG415" s="26" t="s">
        <v>1603</v>
      </c>
      <c r="AH415" s="26" t="s">
        <v>1598</v>
      </c>
      <c r="AI415" s="26" t="s">
        <v>1606</v>
      </c>
      <c r="AJ415" s="26" t="s">
        <v>1606</v>
      </c>
      <c r="AK415" s="99" t="s">
        <v>1610</v>
      </c>
      <c r="AL415" s="27"/>
      <c r="AM415" s="26" t="s">
        <v>1606</v>
      </c>
      <c r="AN415" s="26" t="s">
        <v>1606</v>
      </c>
      <c r="AO415" s="26" t="s">
        <v>556</v>
      </c>
      <c r="AP415" s="27"/>
      <c r="AQ415" s="26" t="s">
        <v>557</v>
      </c>
      <c r="AR415" s="27"/>
      <c r="AS415" s="99" t="s">
        <v>1613</v>
      </c>
      <c r="AT415" s="26" t="s">
        <v>1603</v>
      </c>
      <c r="AU415" s="27"/>
      <c r="AV415" s="27"/>
      <c r="AW415" s="26" t="s">
        <v>1650</v>
      </c>
      <c r="AX415" s="26" t="s">
        <v>1603</v>
      </c>
    </row>
    <row r="416" spans="1:50" s="21" customFormat="1" ht="15" x14ac:dyDescent="0.25">
      <c r="A416" s="22">
        <v>43489.54370548611</v>
      </c>
      <c r="B416" s="23" t="s">
        <v>503</v>
      </c>
      <c r="C416" s="23" t="s">
        <v>1596</v>
      </c>
      <c r="D416" s="23" t="s">
        <v>1597</v>
      </c>
      <c r="E416" s="23" t="s">
        <v>1606</v>
      </c>
      <c r="F416" s="23" t="s">
        <v>558</v>
      </c>
      <c r="G416" s="23" t="s">
        <v>1606</v>
      </c>
      <c r="H416" s="23" t="s">
        <v>1770</v>
      </c>
      <c r="I416" s="23" t="s">
        <v>559</v>
      </c>
      <c r="J416" s="24"/>
      <c r="K416" s="23" t="s">
        <v>1600</v>
      </c>
      <c r="L416" s="23">
        <v>1</v>
      </c>
      <c r="M416" s="23" t="s">
        <v>1670</v>
      </c>
      <c r="N416" s="23" t="s">
        <v>560</v>
      </c>
      <c r="O416" s="23" t="s">
        <v>1603</v>
      </c>
      <c r="P416" s="23" t="s">
        <v>1767</v>
      </c>
      <c r="Q416" s="23" t="s">
        <v>1605</v>
      </c>
      <c r="R416" s="24"/>
      <c r="S416" s="23" t="s">
        <v>1606</v>
      </c>
      <c r="T416" s="23" t="s">
        <v>1606</v>
      </c>
      <c r="U416" s="23">
        <v>1</v>
      </c>
      <c r="V416" s="23" t="s">
        <v>1606</v>
      </c>
      <c r="W416" s="23" t="s">
        <v>1606</v>
      </c>
      <c r="X416" s="24"/>
      <c r="Y416" s="23" t="s">
        <v>1607</v>
      </c>
      <c r="Z416" s="23" t="s">
        <v>1607</v>
      </c>
      <c r="AA416" s="23" t="s">
        <v>1608</v>
      </c>
      <c r="AB416" s="23" t="s">
        <v>1606</v>
      </c>
      <c r="AC416" s="23" t="s">
        <v>1617</v>
      </c>
      <c r="AD416" s="24"/>
      <c r="AE416" s="24"/>
      <c r="AF416" s="23" t="s">
        <v>1597</v>
      </c>
      <c r="AG416" s="23" t="s">
        <v>1598</v>
      </c>
      <c r="AH416" s="23" t="s">
        <v>1598</v>
      </c>
      <c r="AI416" s="23" t="s">
        <v>1606</v>
      </c>
      <c r="AJ416" s="23" t="s">
        <v>1606</v>
      </c>
      <c r="AK416" s="98" t="s">
        <v>1610</v>
      </c>
      <c r="AL416" s="24"/>
      <c r="AM416" s="23" t="s">
        <v>1606</v>
      </c>
      <c r="AN416" s="23" t="s">
        <v>1606</v>
      </c>
      <c r="AO416" s="24"/>
      <c r="AP416" s="24"/>
      <c r="AQ416" s="23" t="s">
        <v>561</v>
      </c>
      <c r="AR416" s="24"/>
      <c r="AS416" s="98" t="s">
        <v>1613</v>
      </c>
      <c r="AT416" s="23" t="s">
        <v>1606</v>
      </c>
      <c r="AU416" s="24"/>
      <c r="AV416" s="24"/>
      <c r="AW416" s="23" t="s">
        <v>1650</v>
      </c>
      <c r="AX416" s="23" t="s">
        <v>1606</v>
      </c>
    </row>
    <row r="417" spans="1:50" s="21" customFormat="1" ht="15" x14ac:dyDescent="0.25">
      <c r="A417" s="25">
        <v>43489.788561805559</v>
      </c>
      <c r="B417" s="26" t="s">
        <v>503</v>
      </c>
      <c r="C417" s="26" t="s">
        <v>1621</v>
      </c>
      <c r="D417" s="26" t="s">
        <v>1597</v>
      </c>
      <c r="E417" s="26" t="s">
        <v>1606</v>
      </c>
      <c r="F417" s="26" t="s">
        <v>562</v>
      </c>
      <c r="G417" s="26" t="s">
        <v>1598</v>
      </c>
      <c r="H417" s="26" t="s">
        <v>1599</v>
      </c>
      <c r="I417" s="27"/>
      <c r="J417" s="27"/>
      <c r="K417" s="26" t="s">
        <v>1600</v>
      </c>
      <c r="L417" s="26">
        <v>1</v>
      </c>
      <c r="M417" s="26" t="s">
        <v>1670</v>
      </c>
      <c r="N417" s="26" t="s">
        <v>563</v>
      </c>
      <c r="O417" s="26" t="s">
        <v>1603</v>
      </c>
      <c r="P417" s="26" t="s">
        <v>564</v>
      </c>
      <c r="Q417" s="26" t="s">
        <v>1605</v>
      </c>
      <c r="R417" s="27"/>
      <c r="S417" s="26" t="s">
        <v>1606</v>
      </c>
      <c r="T417" s="26" t="s">
        <v>1606</v>
      </c>
      <c r="U417" s="26">
        <v>1</v>
      </c>
      <c r="V417" s="26" t="s">
        <v>1606</v>
      </c>
      <c r="W417" s="26" t="s">
        <v>1606</v>
      </c>
      <c r="X417" s="27"/>
      <c r="Y417" s="26" t="s">
        <v>1607</v>
      </c>
      <c r="Z417" s="26" t="s">
        <v>1607</v>
      </c>
      <c r="AA417" s="26" t="s">
        <v>1608</v>
      </c>
      <c r="AB417" s="26" t="s">
        <v>1606</v>
      </c>
      <c r="AC417" s="26" t="s">
        <v>1617</v>
      </c>
      <c r="AD417" s="27"/>
      <c r="AE417" s="27"/>
      <c r="AF417" s="26" t="s">
        <v>1597</v>
      </c>
      <c r="AG417" s="26" t="s">
        <v>1603</v>
      </c>
      <c r="AH417" s="26" t="s">
        <v>1598</v>
      </c>
      <c r="AI417" s="26" t="s">
        <v>1606</v>
      </c>
      <c r="AJ417" s="26" t="s">
        <v>1606</v>
      </c>
      <c r="AK417" s="99" t="s">
        <v>1610</v>
      </c>
      <c r="AL417" s="27"/>
      <c r="AM417" s="26" t="s">
        <v>1606</v>
      </c>
      <c r="AN417" s="26" t="s">
        <v>1606</v>
      </c>
      <c r="AO417" s="27"/>
      <c r="AP417" s="26" t="s">
        <v>565</v>
      </c>
      <c r="AQ417" s="26" t="s">
        <v>566</v>
      </c>
      <c r="AR417" s="27"/>
      <c r="AS417" s="99" t="s">
        <v>1613</v>
      </c>
      <c r="AT417" s="26" t="s">
        <v>1606</v>
      </c>
      <c r="AU417" s="27"/>
      <c r="AV417" s="27"/>
      <c r="AW417" s="26" t="s">
        <v>1650</v>
      </c>
      <c r="AX417" s="26" t="s">
        <v>1606</v>
      </c>
    </row>
    <row r="418" spans="1:50" s="21" customFormat="1" ht="15" x14ac:dyDescent="0.25">
      <c r="A418" s="22">
        <v>43490.381334965277</v>
      </c>
      <c r="B418" s="23" t="s">
        <v>503</v>
      </c>
      <c r="C418" s="23" t="s">
        <v>1621</v>
      </c>
      <c r="D418" s="23" t="s">
        <v>1597</v>
      </c>
      <c r="E418" s="23" t="s">
        <v>1606</v>
      </c>
      <c r="F418" s="23" t="s">
        <v>567</v>
      </c>
      <c r="G418" s="23" t="s">
        <v>1606</v>
      </c>
      <c r="H418" s="23" t="s">
        <v>1770</v>
      </c>
      <c r="I418" s="23" t="s">
        <v>568</v>
      </c>
      <c r="J418" s="24"/>
      <c r="K418" s="23" t="s">
        <v>1600</v>
      </c>
      <c r="L418" s="23">
        <v>1</v>
      </c>
      <c r="M418" s="23" t="s">
        <v>1670</v>
      </c>
      <c r="N418" s="23" t="s">
        <v>569</v>
      </c>
      <c r="O418" s="23" t="s">
        <v>1603</v>
      </c>
      <c r="P418" s="23" t="s">
        <v>1615</v>
      </c>
      <c r="Q418" s="23" t="s">
        <v>1605</v>
      </c>
      <c r="R418" s="24"/>
      <c r="S418" s="23" t="s">
        <v>1606</v>
      </c>
      <c r="T418" s="23" t="s">
        <v>1606</v>
      </c>
      <c r="U418" s="23">
        <v>1</v>
      </c>
      <c r="V418" s="23" t="s">
        <v>1606</v>
      </c>
      <c r="W418" s="23" t="s">
        <v>1606</v>
      </c>
      <c r="X418" s="24"/>
      <c r="Y418" s="23" t="s">
        <v>1607</v>
      </c>
      <c r="Z418" s="23" t="s">
        <v>1607</v>
      </c>
      <c r="AA418" s="23" t="s">
        <v>1608</v>
      </c>
      <c r="AB418" s="23" t="s">
        <v>1606</v>
      </c>
      <c r="AC418" s="23" t="s">
        <v>1617</v>
      </c>
      <c r="AD418" s="23" t="s">
        <v>570</v>
      </c>
      <c r="AE418" s="24"/>
      <c r="AF418" s="23" t="s">
        <v>1597</v>
      </c>
      <c r="AG418" s="23" t="s">
        <v>1598</v>
      </c>
      <c r="AH418" s="23" t="s">
        <v>1598</v>
      </c>
      <c r="AI418" s="23" t="s">
        <v>1598</v>
      </c>
      <c r="AJ418" s="23" t="s">
        <v>1606</v>
      </c>
      <c r="AK418" s="98" t="s">
        <v>1610</v>
      </c>
      <c r="AL418" s="23" t="s">
        <v>571</v>
      </c>
      <c r="AM418" s="23" t="s">
        <v>1606</v>
      </c>
      <c r="AN418" s="23" t="s">
        <v>1606</v>
      </c>
      <c r="AO418" s="23" t="s">
        <v>572</v>
      </c>
      <c r="AP418" s="24"/>
      <c r="AQ418" s="23" t="s">
        <v>573</v>
      </c>
      <c r="AR418" s="23" t="s">
        <v>574</v>
      </c>
      <c r="AS418" s="98" t="s">
        <v>1613</v>
      </c>
      <c r="AT418" s="23" t="s">
        <v>1606</v>
      </c>
      <c r="AU418" s="23" t="s">
        <v>575</v>
      </c>
      <c r="AV418" s="24"/>
      <c r="AW418" s="23" t="s">
        <v>1650</v>
      </c>
      <c r="AX418" s="23" t="s">
        <v>1606</v>
      </c>
    </row>
    <row r="419" spans="1:50" s="21" customFormat="1" ht="15" x14ac:dyDescent="0.25">
      <c r="A419" s="25">
        <v>43493.745050752317</v>
      </c>
      <c r="B419" s="26" t="s">
        <v>503</v>
      </c>
      <c r="C419" s="26" t="s">
        <v>1621</v>
      </c>
      <c r="D419" s="26" t="s">
        <v>1597</v>
      </c>
      <c r="E419" s="26" t="s">
        <v>1606</v>
      </c>
      <c r="F419" s="26" t="s">
        <v>576</v>
      </c>
      <c r="G419" s="26" t="s">
        <v>1606</v>
      </c>
      <c r="H419" s="26" t="s">
        <v>1770</v>
      </c>
      <c r="I419" s="26" t="s">
        <v>577</v>
      </c>
      <c r="J419" s="27"/>
      <c r="K419" s="26" t="s">
        <v>1600</v>
      </c>
      <c r="L419" s="26">
        <v>1</v>
      </c>
      <c r="M419" s="26" t="s">
        <v>1670</v>
      </c>
      <c r="N419" s="26" t="s">
        <v>578</v>
      </c>
      <c r="O419" s="26" t="s">
        <v>1606</v>
      </c>
      <c r="P419" s="26" t="s">
        <v>579</v>
      </c>
      <c r="Q419" s="26" t="s">
        <v>1673</v>
      </c>
      <c r="R419" s="27"/>
      <c r="S419" s="26" t="s">
        <v>1606</v>
      </c>
      <c r="T419" s="26" t="s">
        <v>1606</v>
      </c>
      <c r="U419" s="26">
        <v>1</v>
      </c>
      <c r="V419" s="26" t="s">
        <v>1606</v>
      </c>
      <c r="W419" s="26" t="s">
        <v>1606</v>
      </c>
      <c r="X419" s="27"/>
      <c r="Y419" s="26" t="s">
        <v>1607</v>
      </c>
      <c r="Z419" s="26" t="s">
        <v>1607</v>
      </c>
      <c r="AA419" s="26" t="s">
        <v>1608</v>
      </c>
      <c r="AB419" s="26" t="s">
        <v>1606</v>
      </c>
      <c r="AC419" s="26" t="s">
        <v>1617</v>
      </c>
      <c r="AD419" s="27"/>
      <c r="AE419" s="27"/>
      <c r="AF419" s="26" t="s">
        <v>1597</v>
      </c>
      <c r="AG419" s="26" t="s">
        <v>1606</v>
      </c>
      <c r="AH419" s="26" t="s">
        <v>1606</v>
      </c>
      <c r="AI419" s="26" t="s">
        <v>1606</v>
      </c>
      <c r="AJ419" s="26" t="s">
        <v>1606</v>
      </c>
      <c r="AK419" s="99" t="s">
        <v>1610</v>
      </c>
      <c r="AL419" s="27"/>
      <c r="AM419" s="26" t="s">
        <v>1606</v>
      </c>
      <c r="AN419" s="26" t="s">
        <v>1606</v>
      </c>
      <c r="AO419" s="26" t="s">
        <v>580</v>
      </c>
      <c r="AP419" s="27"/>
      <c r="AQ419" s="26" t="s">
        <v>581</v>
      </c>
      <c r="AR419" s="27"/>
      <c r="AS419" s="99" t="s">
        <v>1613</v>
      </c>
      <c r="AT419" s="26" t="s">
        <v>1603</v>
      </c>
      <c r="AU419" s="27"/>
      <c r="AV419" s="27"/>
      <c r="AW419" s="26" t="s">
        <v>1601</v>
      </c>
      <c r="AX419" s="26" t="s">
        <v>1606</v>
      </c>
    </row>
    <row r="420" spans="1:50" s="21" customFormat="1" ht="15" x14ac:dyDescent="0.25">
      <c r="A420" s="22">
        <v>43493.746452453706</v>
      </c>
      <c r="B420" s="23" t="s">
        <v>503</v>
      </c>
      <c r="C420" s="23" t="s">
        <v>1621</v>
      </c>
      <c r="D420" s="23" t="s">
        <v>1597</v>
      </c>
      <c r="E420" s="23" t="s">
        <v>1606</v>
      </c>
      <c r="F420" s="23" t="s">
        <v>582</v>
      </c>
      <c r="G420" s="23" t="s">
        <v>1606</v>
      </c>
      <c r="H420" s="23" t="s">
        <v>1770</v>
      </c>
      <c r="I420" s="23" t="s">
        <v>583</v>
      </c>
      <c r="J420" s="24"/>
      <c r="K420" s="23" t="s">
        <v>1600</v>
      </c>
      <c r="L420" s="23">
        <v>1</v>
      </c>
      <c r="M420" s="23" t="s">
        <v>1670</v>
      </c>
      <c r="N420" s="23" t="s">
        <v>584</v>
      </c>
      <c r="O420" s="23" t="s">
        <v>1606</v>
      </c>
      <c r="P420" s="23" t="s">
        <v>585</v>
      </c>
      <c r="Q420" s="23" t="s">
        <v>1673</v>
      </c>
      <c r="R420" s="24"/>
      <c r="S420" s="23" t="s">
        <v>1606</v>
      </c>
      <c r="T420" s="23" t="s">
        <v>1606</v>
      </c>
      <c r="U420" s="23">
        <v>1</v>
      </c>
      <c r="V420" s="23" t="s">
        <v>1606</v>
      </c>
      <c r="W420" s="23" t="s">
        <v>1606</v>
      </c>
      <c r="X420" s="24"/>
      <c r="Y420" s="23" t="s">
        <v>1607</v>
      </c>
      <c r="Z420" s="23" t="s">
        <v>1607</v>
      </c>
      <c r="AA420" s="23" t="s">
        <v>1608</v>
      </c>
      <c r="AB420" s="23" t="s">
        <v>1606</v>
      </c>
      <c r="AC420" s="23" t="s">
        <v>1617</v>
      </c>
      <c r="AD420" s="24"/>
      <c r="AE420" s="24"/>
      <c r="AF420" s="23" t="s">
        <v>1597</v>
      </c>
      <c r="AG420" s="23" t="s">
        <v>1606</v>
      </c>
      <c r="AH420" s="23" t="s">
        <v>1606</v>
      </c>
      <c r="AI420" s="23" t="s">
        <v>1606</v>
      </c>
      <c r="AJ420" s="23" t="s">
        <v>1606</v>
      </c>
      <c r="AK420" s="98" t="s">
        <v>1610</v>
      </c>
      <c r="AL420" s="24"/>
      <c r="AM420" s="23" t="s">
        <v>1606</v>
      </c>
      <c r="AN420" s="23" t="s">
        <v>1606</v>
      </c>
      <c r="AO420" s="23" t="s">
        <v>586</v>
      </c>
      <c r="AP420" s="23" t="s">
        <v>587</v>
      </c>
      <c r="AQ420" s="23" t="s">
        <v>588</v>
      </c>
      <c r="AR420" s="24"/>
      <c r="AS420" s="98" t="s">
        <v>1613</v>
      </c>
      <c r="AT420" s="23" t="s">
        <v>1606</v>
      </c>
      <c r="AU420" s="23" t="s">
        <v>589</v>
      </c>
      <c r="AV420" s="23" t="s">
        <v>590</v>
      </c>
      <c r="AW420" s="23" t="s">
        <v>1650</v>
      </c>
      <c r="AX420" s="23" t="s">
        <v>1606</v>
      </c>
    </row>
    <row r="421" spans="1:50" s="21" customFormat="1" ht="15" x14ac:dyDescent="0.25">
      <c r="A421" s="25">
        <v>43493.79282563657</v>
      </c>
      <c r="B421" s="26" t="s">
        <v>503</v>
      </c>
      <c r="C421" s="26" t="s">
        <v>1596</v>
      </c>
      <c r="D421" s="26" t="s">
        <v>1597</v>
      </c>
      <c r="E421" s="26" t="s">
        <v>1606</v>
      </c>
      <c r="F421" s="26" t="s">
        <v>1845</v>
      </c>
      <c r="G421" s="26" t="s">
        <v>1606</v>
      </c>
      <c r="H421" s="26" t="s">
        <v>1599</v>
      </c>
      <c r="I421" s="27"/>
      <c r="J421" s="27"/>
      <c r="K421" s="26" t="s">
        <v>1600</v>
      </c>
      <c r="L421" s="26">
        <v>1</v>
      </c>
      <c r="M421" s="26" t="s">
        <v>1670</v>
      </c>
      <c r="N421" s="26" t="s">
        <v>591</v>
      </c>
      <c r="O421" s="26" t="s">
        <v>1603</v>
      </c>
      <c r="P421" s="26" t="s">
        <v>1603</v>
      </c>
      <c r="Q421" s="26" t="s">
        <v>1605</v>
      </c>
      <c r="R421" s="27"/>
      <c r="S421" s="26" t="s">
        <v>1606</v>
      </c>
      <c r="T421" s="26" t="s">
        <v>1606</v>
      </c>
      <c r="U421" s="26">
        <v>1</v>
      </c>
      <c r="V421" s="26" t="s">
        <v>1606</v>
      </c>
      <c r="W421" s="26" t="s">
        <v>1606</v>
      </c>
      <c r="X421" s="27"/>
      <c r="Y421" s="26" t="s">
        <v>1607</v>
      </c>
      <c r="Z421" s="26" t="s">
        <v>1607</v>
      </c>
      <c r="AA421" s="26" t="s">
        <v>1608</v>
      </c>
      <c r="AB421" s="26" t="s">
        <v>1606</v>
      </c>
      <c r="AC421" s="26" t="s">
        <v>1617</v>
      </c>
      <c r="AD421" s="27"/>
      <c r="AE421" s="27"/>
      <c r="AF421" s="26" t="s">
        <v>1597</v>
      </c>
      <c r="AG421" s="26" t="s">
        <v>1603</v>
      </c>
      <c r="AH421" s="26" t="s">
        <v>1606</v>
      </c>
      <c r="AI421" s="26" t="s">
        <v>1606</v>
      </c>
      <c r="AJ421" s="26" t="s">
        <v>1606</v>
      </c>
      <c r="AK421" s="99" t="s">
        <v>1610</v>
      </c>
      <c r="AL421" s="27"/>
      <c r="AM421" s="26" t="s">
        <v>1606</v>
      </c>
      <c r="AN421" s="26" t="s">
        <v>1606</v>
      </c>
      <c r="AO421" s="26" t="s">
        <v>592</v>
      </c>
      <c r="AP421" s="27"/>
      <c r="AQ421" s="26" t="s">
        <v>593</v>
      </c>
      <c r="AR421" s="27"/>
      <c r="AS421" s="99" t="s">
        <v>1610</v>
      </c>
      <c r="AT421" s="26" t="s">
        <v>1603</v>
      </c>
      <c r="AU421" s="27"/>
      <c r="AV421" s="27"/>
      <c r="AW421" s="26" t="s">
        <v>1650</v>
      </c>
      <c r="AX421" s="26" t="s">
        <v>1606</v>
      </c>
    </row>
    <row r="422" spans="1:50" s="21" customFormat="1" ht="15" x14ac:dyDescent="0.25">
      <c r="A422" s="22">
        <v>43493.827531944444</v>
      </c>
      <c r="B422" s="23" t="s">
        <v>503</v>
      </c>
      <c r="C422" s="23" t="s">
        <v>1621</v>
      </c>
      <c r="D422" s="23" t="s">
        <v>1597</v>
      </c>
      <c r="E422" s="23" t="s">
        <v>1606</v>
      </c>
      <c r="F422" s="23" t="s">
        <v>594</v>
      </c>
      <c r="G422" s="23" t="s">
        <v>1606</v>
      </c>
      <c r="H422" s="23" t="s">
        <v>1599</v>
      </c>
      <c r="I422" s="24"/>
      <c r="J422" s="23" t="s">
        <v>595</v>
      </c>
      <c r="K422" s="23" t="s">
        <v>1600</v>
      </c>
      <c r="L422" s="23">
        <v>1</v>
      </c>
      <c r="M422" s="23" t="s">
        <v>1670</v>
      </c>
      <c r="N422" s="23" t="s">
        <v>679</v>
      </c>
      <c r="O422" s="23" t="s">
        <v>1603</v>
      </c>
      <c r="P422" s="23" t="s">
        <v>1615</v>
      </c>
      <c r="Q422" s="23" t="s">
        <v>1605</v>
      </c>
      <c r="R422" s="24"/>
      <c r="S422" s="23" t="s">
        <v>1606</v>
      </c>
      <c r="T422" s="23" t="s">
        <v>1606</v>
      </c>
      <c r="U422" s="23">
        <v>1</v>
      </c>
      <c r="V422" s="23" t="s">
        <v>1606</v>
      </c>
      <c r="W422" s="23" t="s">
        <v>1606</v>
      </c>
      <c r="X422" s="24"/>
      <c r="Y422" s="23" t="s">
        <v>1607</v>
      </c>
      <c r="Z422" s="23" t="s">
        <v>1607</v>
      </c>
      <c r="AA422" s="23" t="s">
        <v>1608</v>
      </c>
      <c r="AB422" s="23" t="s">
        <v>1606</v>
      </c>
      <c r="AC422" s="23" t="s">
        <v>1617</v>
      </c>
      <c r="AD422" s="24"/>
      <c r="AE422" s="24"/>
      <c r="AF422" s="23" t="s">
        <v>1597</v>
      </c>
      <c r="AG422" s="23" t="s">
        <v>1598</v>
      </c>
      <c r="AH422" s="23" t="s">
        <v>1606</v>
      </c>
      <c r="AI422" s="23" t="s">
        <v>1606</v>
      </c>
      <c r="AJ422" s="23" t="s">
        <v>1606</v>
      </c>
      <c r="AK422" s="98" t="s">
        <v>1610</v>
      </c>
      <c r="AL422" s="24"/>
      <c r="AM422" s="23" t="s">
        <v>1606</v>
      </c>
      <c r="AN422" s="23" t="s">
        <v>1606</v>
      </c>
      <c r="AO422" s="24"/>
      <c r="AP422" s="24"/>
      <c r="AQ422" s="23" t="s">
        <v>680</v>
      </c>
      <c r="AR422" s="24"/>
      <c r="AS422" s="98" t="s">
        <v>1613</v>
      </c>
      <c r="AT422" s="23" t="s">
        <v>1606</v>
      </c>
      <c r="AU422" s="24"/>
      <c r="AV422" s="24"/>
      <c r="AW422" s="23" t="s">
        <v>1650</v>
      </c>
      <c r="AX422" s="23" t="s">
        <v>1606</v>
      </c>
    </row>
    <row r="423" spans="1:50" s="21" customFormat="1" ht="15" x14ac:dyDescent="0.25">
      <c r="A423" s="25">
        <v>43493.846434004634</v>
      </c>
      <c r="B423" s="26" t="s">
        <v>503</v>
      </c>
      <c r="C423" s="26" t="s">
        <v>1621</v>
      </c>
      <c r="D423" s="26" t="s">
        <v>1597</v>
      </c>
      <c r="E423" s="26" t="s">
        <v>1606</v>
      </c>
      <c r="F423" s="26" t="s">
        <v>681</v>
      </c>
      <c r="G423" s="26" t="s">
        <v>1606</v>
      </c>
      <c r="H423" s="26" t="s">
        <v>1599</v>
      </c>
      <c r="I423" s="27"/>
      <c r="J423" s="26" t="s">
        <v>682</v>
      </c>
      <c r="K423" s="26" t="s">
        <v>1843</v>
      </c>
      <c r="L423" s="26">
        <v>1</v>
      </c>
      <c r="M423" s="26" t="s">
        <v>1670</v>
      </c>
      <c r="N423" s="26" t="s">
        <v>683</v>
      </c>
      <c r="O423" s="26" t="s">
        <v>1603</v>
      </c>
      <c r="P423" s="26" t="s">
        <v>684</v>
      </c>
      <c r="Q423" s="26" t="s">
        <v>1673</v>
      </c>
      <c r="R423" s="27"/>
      <c r="S423" s="26" t="s">
        <v>1606</v>
      </c>
      <c r="T423" s="26" t="s">
        <v>1606</v>
      </c>
      <c r="U423" s="26">
        <v>2</v>
      </c>
      <c r="V423" s="26" t="s">
        <v>1606</v>
      </c>
      <c r="W423" s="26" t="s">
        <v>1606</v>
      </c>
      <c r="X423" s="26" t="s">
        <v>685</v>
      </c>
      <c r="Y423" s="26" t="s">
        <v>1607</v>
      </c>
      <c r="Z423" s="26" t="s">
        <v>1607</v>
      </c>
      <c r="AA423" s="26" t="s">
        <v>1608</v>
      </c>
      <c r="AB423" s="26" t="s">
        <v>1606</v>
      </c>
      <c r="AC423" s="26" t="s">
        <v>1617</v>
      </c>
      <c r="AD423" s="26" t="s">
        <v>686</v>
      </c>
      <c r="AE423" s="27"/>
      <c r="AF423" s="26" t="s">
        <v>1597</v>
      </c>
      <c r="AG423" s="26" t="s">
        <v>1606</v>
      </c>
      <c r="AH423" s="26" t="s">
        <v>1606</v>
      </c>
      <c r="AI423" s="26" t="s">
        <v>1598</v>
      </c>
      <c r="AJ423" s="26" t="s">
        <v>1606</v>
      </c>
      <c r="AK423" s="99" t="s">
        <v>1610</v>
      </c>
      <c r="AL423" s="27"/>
      <c r="AM423" s="26" t="s">
        <v>1606</v>
      </c>
      <c r="AN423" s="26" t="s">
        <v>1606</v>
      </c>
      <c r="AO423" s="27"/>
      <c r="AP423" s="26" t="s">
        <v>687</v>
      </c>
      <c r="AQ423" s="26" t="s">
        <v>688</v>
      </c>
      <c r="AR423" s="26" t="s">
        <v>689</v>
      </c>
      <c r="AS423" s="99" t="s">
        <v>1627</v>
      </c>
      <c r="AT423" s="26" t="s">
        <v>1606</v>
      </c>
      <c r="AU423" s="27"/>
      <c r="AV423" s="26" t="s">
        <v>690</v>
      </c>
      <c r="AW423" s="26" t="s">
        <v>1650</v>
      </c>
      <c r="AX423" s="26" t="s">
        <v>1603</v>
      </c>
    </row>
    <row r="424" spans="1:50" s="21" customFormat="1" ht="15" x14ac:dyDescent="0.25">
      <c r="A424" s="22">
        <v>43493.863065046295</v>
      </c>
      <c r="B424" s="23" t="s">
        <v>503</v>
      </c>
      <c r="C424" s="23" t="s">
        <v>1596</v>
      </c>
      <c r="D424" s="23" t="s">
        <v>1630</v>
      </c>
      <c r="E424" s="23" t="s">
        <v>1598</v>
      </c>
      <c r="F424" s="24"/>
      <c r="G424" s="23" t="s">
        <v>1598</v>
      </c>
      <c r="H424" s="23" t="s">
        <v>1599</v>
      </c>
      <c r="I424" s="24"/>
      <c r="J424" s="23" t="s">
        <v>691</v>
      </c>
      <c r="K424" s="23" t="s">
        <v>1623</v>
      </c>
      <c r="L424" s="23">
        <v>4</v>
      </c>
      <c r="M424" s="23" t="s">
        <v>1628</v>
      </c>
      <c r="N424" s="23" t="s">
        <v>692</v>
      </c>
      <c r="O424" s="23" t="s">
        <v>1603</v>
      </c>
      <c r="P424" s="23" t="s">
        <v>693</v>
      </c>
      <c r="Q424" s="23" t="s">
        <v>1605</v>
      </c>
      <c r="R424" s="24"/>
      <c r="S424" s="23" t="s">
        <v>1606</v>
      </c>
      <c r="T424" s="23" t="s">
        <v>1606</v>
      </c>
      <c r="U424" s="23">
        <v>2</v>
      </c>
      <c r="V424" s="23" t="s">
        <v>1603</v>
      </c>
      <c r="W424" s="23" t="s">
        <v>1606</v>
      </c>
      <c r="X424" s="24"/>
      <c r="Y424" s="23" t="s">
        <v>1616</v>
      </c>
      <c r="Z424" s="23" t="s">
        <v>1642</v>
      </c>
      <c r="AA424" s="23" t="s">
        <v>1643</v>
      </c>
      <c r="AB424" s="23" t="s">
        <v>1598</v>
      </c>
      <c r="AC424" s="23" t="s">
        <v>1718</v>
      </c>
      <c r="AD424" s="23" t="s">
        <v>694</v>
      </c>
      <c r="AE424" s="23" t="s">
        <v>695</v>
      </c>
      <c r="AF424" s="23" t="s">
        <v>1618</v>
      </c>
      <c r="AG424" s="23" t="s">
        <v>1606</v>
      </c>
      <c r="AH424" s="23" t="s">
        <v>1598</v>
      </c>
      <c r="AI424" s="23" t="s">
        <v>1598</v>
      </c>
      <c r="AJ424" s="23" t="s">
        <v>1606</v>
      </c>
      <c r="AK424" s="98" t="s">
        <v>1613</v>
      </c>
      <c r="AL424" s="24"/>
      <c r="AM424" s="23" t="s">
        <v>1603</v>
      </c>
      <c r="AN424" s="23" t="s">
        <v>1603</v>
      </c>
      <c r="AO424" s="24"/>
      <c r="AP424" s="24"/>
      <c r="AQ424" s="23" t="s">
        <v>696</v>
      </c>
      <c r="AR424" s="24"/>
      <c r="AS424" s="98" t="s">
        <v>1613</v>
      </c>
      <c r="AT424" s="23" t="s">
        <v>1606</v>
      </c>
      <c r="AU424" s="24"/>
      <c r="AV424" s="24"/>
      <c r="AW424" s="23" t="s">
        <v>1601</v>
      </c>
      <c r="AX424" s="23" t="s">
        <v>1606</v>
      </c>
    </row>
    <row r="425" spans="1:50" s="21" customFormat="1" ht="15" x14ac:dyDescent="0.25">
      <c r="A425" s="25">
        <v>43494.223332384259</v>
      </c>
      <c r="B425" s="26" t="s">
        <v>503</v>
      </c>
      <c r="C425" s="26" t="s">
        <v>1596</v>
      </c>
      <c r="D425" s="26" t="s">
        <v>1597</v>
      </c>
      <c r="E425" s="26" t="s">
        <v>1606</v>
      </c>
      <c r="F425" s="26" t="s">
        <v>697</v>
      </c>
      <c r="G425" s="26" t="s">
        <v>1606</v>
      </c>
      <c r="H425" s="26" t="s">
        <v>1599</v>
      </c>
      <c r="I425" s="27"/>
      <c r="J425" s="26" t="s">
        <v>698</v>
      </c>
      <c r="K425" s="26" t="s">
        <v>1600</v>
      </c>
      <c r="L425" s="26">
        <v>1</v>
      </c>
      <c r="M425" s="26" t="s">
        <v>1670</v>
      </c>
      <c r="N425" s="26" t="s">
        <v>699</v>
      </c>
      <c r="O425" s="26" t="s">
        <v>1603</v>
      </c>
      <c r="P425" s="26" t="s">
        <v>700</v>
      </c>
      <c r="Q425" s="26" t="s">
        <v>1673</v>
      </c>
      <c r="R425" s="27"/>
      <c r="S425" s="26" t="s">
        <v>1606</v>
      </c>
      <c r="T425" s="26" t="s">
        <v>1606</v>
      </c>
      <c r="U425" s="26">
        <v>1</v>
      </c>
      <c r="V425" s="26" t="s">
        <v>1606</v>
      </c>
      <c r="W425" s="26" t="s">
        <v>1606</v>
      </c>
      <c r="X425" s="26" t="s">
        <v>1633</v>
      </c>
      <c r="Y425" s="26" t="s">
        <v>1607</v>
      </c>
      <c r="Z425" s="26" t="s">
        <v>1607</v>
      </c>
      <c r="AA425" s="26" t="s">
        <v>1608</v>
      </c>
      <c r="AB425" s="26" t="s">
        <v>1606</v>
      </c>
      <c r="AC425" s="26" t="s">
        <v>1718</v>
      </c>
      <c r="AD425" s="26" t="s">
        <v>701</v>
      </c>
      <c r="AE425" s="27"/>
      <c r="AF425" s="26" t="s">
        <v>1597</v>
      </c>
      <c r="AG425" s="26" t="s">
        <v>1603</v>
      </c>
      <c r="AH425" s="26" t="s">
        <v>1606</v>
      </c>
      <c r="AI425" s="26" t="s">
        <v>1606</v>
      </c>
      <c r="AJ425" s="26" t="s">
        <v>1606</v>
      </c>
      <c r="AK425" s="99" t="s">
        <v>1610</v>
      </c>
      <c r="AL425" s="27"/>
      <c r="AM425" s="26" t="s">
        <v>1606</v>
      </c>
      <c r="AN425" s="26" t="s">
        <v>1606</v>
      </c>
      <c r="AO425" s="26" t="s">
        <v>702</v>
      </c>
      <c r="AP425" s="26" t="s">
        <v>703</v>
      </c>
      <c r="AQ425" s="26" t="s">
        <v>704</v>
      </c>
      <c r="AR425" s="27"/>
      <c r="AS425" s="99" t="s">
        <v>1613</v>
      </c>
      <c r="AT425" s="26" t="s">
        <v>1606</v>
      </c>
      <c r="AU425" s="27"/>
      <c r="AV425" s="27"/>
      <c r="AW425" s="26" t="s">
        <v>1650</v>
      </c>
      <c r="AX425" s="26" t="s">
        <v>1606</v>
      </c>
    </row>
    <row r="426" spans="1:50" s="21" customFormat="1" ht="15" x14ac:dyDescent="0.25">
      <c r="A426" s="22">
        <v>43494.258425590277</v>
      </c>
      <c r="B426" s="23" t="s">
        <v>503</v>
      </c>
      <c r="C426" s="23" t="s">
        <v>1596</v>
      </c>
      <c r="D426" s="23" t="s">
        <v>1597</v>
      </c>
      <c r="E426" s="23" t="s">
        <v>1606</v>
      </c>
      <c r="F426" s="23" t="s">
        <v>705</v>
      </c>
      <c r="G426" s="23" t="s">
        <v>1606</v>
      </c>
      <c r="H426" s="23" t="s">
        <v>1770</v>
      </c>
      <c r="I426" s="23" t="s">
        <v>706</v>
      </c>
      <c r="J426" s="24"/>
      <c r="K426" s="23" t="s">
        <v>1600</v>
      </c>
      <c r="L426" s="23">
        <v>1</v>
      </c>
      <c r="M426" s="23" t="s">
        <v>1670</v>
      </c>
      <c r="N426" s="23" t="s">
        <v>707</v>
      </c>
      <c r="O426" s="23" t="s">
        <v>1606</v>
      </c>
      <c r="P426" s="23" t="s">
        <v>708</v>
      </c>
      <c r="Q426" s="23" t="s">
        <v>1673</v>
      </c>
      <c r="R426" s="24"/>
      <c r="S426" s="23" t="s">
        <v>1606</v>
      </c>
      <c r="T426" s="23" t="s">
        <v>1606</v>
      </c>
      <c r="U426" s="23">
        <v>1</v>
      </c>
      <c r="V426" s="23" t="s">
        <v>1606</v>
      </c>
      <c r="W426" s="23" t="s">
        <v>1606</v>
      </c>
      <c r="X426" s="23" t="s">
        <v>709</v>
      </c>
      <c r="Y426" s="23" t="s">
        <v>1607</v>
      </c>
      <c r="Z426" s="23" t="s">
        <v>1607</v>
      </c>
      <c r="AA426" s="23" t="s">
        <v>1608</v>
      </c>
      <c r="AB426" s="23" t="s">
        <v>1606</v>
      </c>
      <c r="AC426" s="23" t="s">
        <v>2013</v>
      </c>
      <c r="AD426" s="23" t="s">
        <v>710</v>
      </c>
      <c r="AE426" s="23" t="s">
        <v>711</v>
      </c>
      <c r="AF426" s="23" t="s">
        <v>1597</v>
      </c>
      <c r="AG426" s="23" t="s">
        <v>1603</v>
      </c>
      <c r="AH426" s="23" t="s">
        <v>1606</v>
      </c>
      <c r="AI426" s="23" t="s">
        <v>1606</v>
      </c>
      <c r="AJ426" s="23" t="s">
        <v>1606</v>
      </c>
      <c r="AK426" s="98" t="s">
        <v>1610</v>
      </c>
      <c r="AL426" s="23" t="s">
        <v>712</v>
      </c>
      <c r="AM426" s="23" t="s">
        <v>1606</v>
      </c>
      <c r="AN426" s="23" t="s">
        <v>1606</v>
      </c>
      <c r="AO426" s="23" t="s">
        <v>713</v>
      </c>
      <c r="AP426" s="23" t="s">
        <v>714</v>
      </c>
      <c r="AQ426" s="23" t="s">
        <v>715</v>
      </c>
      <c r="AR426" s="23" t="s">
        <v>716</v>
      </c>
      <c r="AS426" s="98" t="s">
        <v>1613</v>
      </c>
      <c r="AT426" s="23" t="s">
        <v>1606</v>
      </c>
      <c r="AU426" s="23" t="s">
        <v>717</v>
      </c>
      <c r="AV426" s="23" t="s">
        <v>718</v>
      </c>
      <c r="AW426" s="23" t="s">
        <v>1650</v>
      </c>
      <c r="AX426" s="23" t="s">
        <v>1603</v>
      </c>
    </row>
    <row r="427" spans="1:50" s="21" customFormat="1" ht="15" x14ac:dyDescent="0.25">
      <c r="A427" s="25">
        <v>43494.276749247685</v>
      </c>
      <c r="B427" s="26" t="s">
        <v>503</v>
      </c>
      <c r="C427" s="26" t="s">
        <v>1621</v>
      </c>
      <c r="D427" s="26" t="s">
        <v>1597</v>
      </c>
      <c r="E427" s="26" t="s">
        <v>1606</v>
      </c>
      <c r="F427" s="26" t="s">
        <v>719</v>
      </c>
      <c r="G427" s="26" t="s">
        <v>1598</v>
      </c>
      <c r="H427" s="26" t="s">
        <v>1599</v>
      </c>
      <c r="I427" s="27"/>
      <c r="J427" s="27"/>
      <c r="K427" s="26" t="s">
        <v>1600</v>
      </c>
      <c r="L427" s="26">
        <v>1</v>
      </c>
      <c r="M427" s="26" t="s">
        <v>1670</v>
      </c>
      <c r="N427" s="26" t="s">
        <v>720</v>
      </c>
      <c r="O427" s="26" t="s">
        <v>1603</v>
      </c>
      <c r="P427" s="26" t="s">
        <v>1770</v>
      </c>
      <c r="Q427" s="26" t="s">
        <v>1605</v>
      </c>
      <c r="R427" s="27"/>
      <c r="S427" s="26" t="s">
        <v>1606</v>
      </c>
      <c r="T427" s="26" t="s">
        <v>1606</v>
      </c>
      <c r="U427" s="26">
        <v>1</v>
      </c>
      <c r="V427" s="26" t="s">
        <v>1606</v>
      </c>
      <c r="W427" s="26" t="s">
        <v>1606</v>
      </c>
      <c r="X427" s="27"/>
      <c r="Y427" s="26" t="s">
        <v>1607</v>
      </c>
      <c r="Z427" s="26" t="s">
        <v>1607</v>
      </c>
      <c r="AA427" s="26" t="s">
        <v>1608</v>
      </c>
      <c r="AB427" s="26" t="s">
        <v>1606</v>
      </c>
      <c r="AC427" s="26" t="s">
        <v>1617</v>
      </c>
      <c r="AD427" s="27"/>
      <c r="AE427" s="27"/>
      <c r="AF427" s="26" t="s">
        <v>1597</v>
      </c>
      <c r="AG427" s="26" t="s">
        <v>1603</v>
      </c>
      <c r="AH427" s="26" t="s">
        <v>1598</v>
      </c>
      <c r="AI427" s="26" t="s">
        <v>1606</v>
      </c>
      <c r="AJ427" s="26" t="s">
        <v>1606</v>
      </c>
      <c r="AK427" s="99" t="s">
        <v>1610</v>
      </c>
      <c r="AL427" s="27"/>
      <c r="AM427" s="26" t="s">
        <v>1606</v>
      </c>
      <c r="AN427" s="26" t="s">
        <v>1606</v>
      </c>
      <c r="AO427" s="26" t="s">
        <v>2177</v>
      </c>
      <c r="AP427" s="27"/>
      <c r="AQ427" s="26" t="s">
        <v>721</v>
      </c>
      <c r="AR427" s="27"/>
      <c r="AS427" s="99" t="s">
        <v>1613</v>
      </c>
      <c r="AT427" s="26" t="s">
        <v>1606</v>
      </c>
      <c r="AU427" s="27"/>
      <c r="AV427" s="27"/>
      <c r="AW427" s="26" t="s">
        <v>1601</v>
      </c>
      <c r="AX427" s="26" t="s">
        <v>1606</v>
      </c>
    </row>
    <row r="428" spans="1:50" s="21" customFormat="1" ht="15" x14ac:dyDescent="0.25">
      <c r="A428" s="22">
        <v>43494.298804687496</v>
      </c>
      <c r="B428" s="23" t="s">
        <v>503</v>
      </c>
      <c r="C428" s="23" t="s">
        <v>1621</v>
      </c>
      <c r="D428" s="23" t="s">
        <v>1597</v>
      </c>
      <c r="E428" s="23" t="s">
        <v>1606</v>
      </c>
      <c r="F428" s="23" t="s">
        <v>722</v>
      </c>
      <c r="G428" s="23" t="s">
        <v>1606</v>
      </c>
      <c r="H428" s="23" t="s">
        <v>1599</v>
      </c>
      <c r="I428" s="24"/>
      <c r="J428" s="23" t="s">
        <v>723</v>
      </c>
      <c r="K428" s="23" t="s">
        <v>1600</v>
      </c>
      <c r="L428" s="23">
        <v>1</v>
      </c>
      <c r="M428" s="23" t="s">
        <v>1670</v>
      </c>
      <c r="N428" s="23" t="s">
        <v>724</v>
      </c>
      <c r="O428" s="23" t="s">
        <v>1603</v>
      </c>
      <c r="P428" s="23" t="s">
        <v>725</v>
      </c>
      <c r="Q428" s="23" t="s">
        <v>1605</v>
      </c>
      <c r="R428" s="24"/>
      <c r="S428" s="23" t="s">
        <v>1606</v>
      </c>
      <c r="T428" s="23" t="s">
        <v>1606</v>
      </c>
      <c r="U428" s="23">
        <v>1</v>
      </c>
      <c r="V428" s="23" t="s">
        <v>1606</v>
      </c>
      <c r="W428" s="23" t="s">
        <v>1606</v>
      </c>
      <c r="X428" s="24"/>
      <c r="Y428" s="23" t="s">
        <v>1607</v>
      </c>
      <c r="Z428" s="23" t="s">
        <v>1607</v>
      </c>
      <c r="AA428" s="23" t="s">
        <v>1608</v>
      </c>
      <c r="AB428" s="23" t="s">
        <v>1606</v>
      </c>
      <c r="AC428" s="23" t="s">
        <v>1617</v>
      </c>
      <c r="AD428" s="24"/>
      <c r="AE428" s="24"/>
      <c r="AF428" s="23" t="s">
        <v>1597</v>
      </c>
      <c r="AG428" s="23" t="s">
        <v>1598</v>
      </c>
      <c r="AH428" s="23" t="s">
        <v>1598</v>
      </c>
      <c r="AI428" s="23" t="s">
        <v>1606</v>
      </c>
      <c r="AJ428" s="23" t="s">
        <v>1606</v>
      </c>
      <c r="AK428" s="98" t="s">
        <v>1610</v>
      </c>
      <c r="AL428" s="24"/>
      <c r="AM428" s="23" t="s">
        <v>1606</v>
      </c>
      <c r="AN428" s="23" t="s">
        <v>1598</v>
      </c>
      <c r="AO428" s="23" t="s">
        <v>726</v>
      </c>
      <c r="AP428" s="24"/>
      <c r="AQ428" s="23" t="s">
        <v>727</v>
      </c>
      <c r="AR428" s="23" t="s">
        <v>728</v>
      </c>
      <c r="AS428" s="98" t="s">
        <v>1610</v>
      </c>
      <c r="AT428" s="23" t="s">
        <v>1606</v>
      </c>
      <c r="AU428" s="24"/>
      <c r="AV428" s="24"/>
      <c r="AW428" s="23" t="s">
        <v>1650</v>
      </c>
      <c r="AX428" s="23" t="s">
        <v>1606</v>
      </c>
    </row>
    <row r="429" spans="1:50" s="21" customFormat="1" ht="15" x14ac:dyDescent="0.25">
      <c r="A429" s="25">
        <v>43494.386375127317</v>
      </c>
      <c r="B429" s="26" t="s">
        <v>503</v>
      </c>
      <c r="C429" s="26" t="s">
        <v>1621</v>
      </c>
      <c r="D429" s="26" t="s">
        <v>1597</v>
      </c>
      <c r="E429" s="26" t="s">
        <v>1606</v>
      </c>
      <c r="F429" s="26" t="s">
        <v>508</v>
      </c>
      <c r="G429" s="26" t="s">
        <v>1606</v>
      </c>
      <c r="H429" s="26" t="s">
        <v>1770</v>
      </c>
      <c r="I429" s="26" t="s">
        <v>729</v>
      </c>
      <c r="J429" s="27"/>
      <c r="K429" s="26" t="s">
        <v>1600</v>
      </c>
      <c r="L429" s="26">
        <v>1</v>
      </c>
      <c r="M429" s="26" t="s">
        <v>1670</v>
      </c>
      <c r="N429" s="26" t="s">
        <v>730</v>
      </c>
      <c r="O429" s="26" t="s">
        <v>1606</v>
      </c>
      <c r="P429" s="26" t="s">
        <v>731</v>
      </c>
      <c r="Q429" s="26" t="s">
        <v>1605</v>
      </c>
      <c r="R429" s="27"/>
      <c r="S429" s="26" t="s">
        <v>1606</v>
      </c>
      <c r="T429" s="26" t="s">
        <v>1606</v>
      </c>
      <c r="U429" s="26">
        <v>1</v>
      </c>
      <c r="V429" s="26" t="s">
        <v>1606</v>
      </c>
      <c r="W429" s="26" t="s">
        <v>1606</v>
      </c>
      <c r="X429" s="27"/>
      <c r="Y429" s="26" t="s">
        <v>1607</v>
      </c>
      <c r="Z429" s="26" t="s">
        <v>1607</v>
      </c>
      <c r="AA429" s="26" t="s">
        <v>1608</v>
      </c>
      <c r="AB429" s="26" t="s">
        <v>1606</v>
      </c>
      <c r="AC429" s="26" t="s">
        <v>1617</v>
      </c>
      <c r="AD429" s="27"/>
      <c r="AE429" s="27"/>
      <c r="AF429" s="26" t="s">
        <v>1597</v>
      </c>
      <c r="AG429" s="26" t="s">
        <v>1603</v>
      </c>
      <c r="AH429" s="26" t="s">
        <v>1606</v>
      </c>
      <c r="AI429" s="26" t="s">
        <v>1606</v>
      </c>
      <c r="AJ429" s="26" t="s">
        <v>1606</v>
      </c>
      <c r="AK429" s="99" t="s">
        <v>1610</v>
      </c>
      <c r="AL429" s="27"/>
      <c r="AM429" s="26" t="s">
        <v>1606</v>
      </c>
      <c r="AN429" s="26" t="s">
        <v>1606</v>
      </c>
      <c r="AO429" s="27"/>
      <c r="AP429" s="27"/>
      <c r="AQ429" s="26" t="s">
        <v>732</v>
      </c>
      <c r="AR429" s="27"/>
      <c r="AS429" s="99" t="s">
        <v>1613</v>
      </c>
      <c r="AT429" s="26" t="s">
        <v>1606</v>
      </c>
      <c r="AU429" s="26" t="s">
        <v>733</v>
      </c>
      <c r="AV429" s="26" t="s">
        <v>734</v>
      </c>
      <c r="AW429" s="26" t="s">
        <v>1650</v>
      </c>
      <c r="AX429" s="26" t="s">
        <v>1606</v>
      </c>
    </row>
    <row r="430" spans="1:50" s="21" customFormat="1" ht="15" x14ac:dyDescent="0.25">
      <c r="A430" s="22">
        <v>43494.413402638893</v>
      </c>
      <c r="B430" s="23" t="s">
        <v>503</v>
      </c>
      <c r="C430" s="23" t="s">
        <v>1621</v>
      </c>
      <c r="D430" s="23" t="s">
        <v>1597</v>
      </c>
      <c r="E430" s="23" t="s">
        <v>1606</v>
      </c>
      <c r="F430" s="23" t="s">
        <v>735</v>
      </c>
      <c r="G430" s="23" t="s">
        <v>1606</v>
      </c>
      <c r="H430" s="23" t="s">
        <v>1770</v>
      </c>
      <c r="I430" s="23" t="s">
        <v>736</v>
      </c>
      <c r="J430" s="24"/>
      <c r="K430" s="23" t="s">
        <v>1640</v>
      </c>
      <c r="L430" s="23">
        <v>1</v>
      </c>
      <c r="M430" s="23" t="s">
        <v>1670</v>
      </c>
      <c r="N430" s="23" t="s">
        <v>737</v>
      </c>
      <c r="O430" s="23" t="s">
        <v>1603</v>
      </c>
      <c r="P430" s="23" t="s">
        <v>738</v>
      </c>
      <c r="Q430" s="23" t="s">
        <v>1605</v>
      </c>
      <c r="R430" s="24"/>
      <c r="S430" s="23" t="s">
        <v>1606</v>
      </c>
      <c r="T430" s="23" t="s">
        <v>1606</v>
      </c>
      <c r="U430" s="23">
        <v>1</v>
      </c>
      <c r="V430" s="23" t="s">
        <v>1606</v>
      </c>
      <c r="W430" s="23" t="s">
        <v>1606</v>
      </c>
      <c r="X430" s="24"/>
      <c r="Y430" s="23" t="s">
        <v>1607</v>
      </c>
      <c r="Z430" s="23" t="s">
        <v>1616</v>
      </c>
      <c r="AA430" s="23" t="s">
        <v>1608</v>
      </c>
      <c r="AB430" s="23" t="s">
        <v>1606</v>
      </c>
      <c r="AC430" s="23" t="s">
        <v>1718</v>
      </c>
      <c r="AD430" s="23" t="s">
        <v>739</v>
      </c>
      <c r="AE430" s="23" t="s">
        <v>740</v>
      </c>
      <c r="AF430" s="23" t="s">
        <v>1597</v>
      </c>
      <c r="AG430" s="23" t="s">
        <v>1603</v>
      </c>
      <c r="AH430" s="23" t="s">
        <v>1606</v>
      </c>
      <c r="AI430" s="23" t="s">
        <v>1606</v>
      </c>
      <c r="AJ430" s="23" t="s">
        <v>1606</v>
      </c>
      <c r="AK430" s="98" t="s">
        <v>1610</v>
      </c>
      <c r="AL430" s="24"/>
      <c r="AM430" s="23" t="s">
        <v>1606</v>
      </c>
      <c r="AN430" s="23" t="s">
        <v>1606</v>
      </c>
      <c r="AO430" s="24"/>
      <c r="AP430" s="24"/>
      <c r="AQ430" s="23" t="s">
        <v>741</v>
      </c>
      <c r="AR430" s="24"/>
      <c r="AS430" s="98" t="s">
        <v>1613</v>
      </c>
      <c r="AT430" s="23" t="s">
        <v>1606</v>
      </c>
      <c r="AU430" s="24"/>
      <c r="AV430" s="24"/>
      <c r="AW430" s="23" t="s">
        <v>1650</v>
      </c>
      <c r="AX430" s="23" t="s">
        <v>1606</v>
      </c>
    </row>
    <row r="431" spans="1:50" s="21" customFormat="1" ht="15" x14ac:dyDescent="0.25">
      <c r="A431" s="25">
        <v>43494.428213460647</v>
      </c>
      <c r="B431" s="26" t="s">
        <v>503</v>
      </c>
      <c r="C431" s="26" t="s">
        <v>1621</v>
      </c>
      <c r="D431" s="26" t="s">
        <v>1597</v>
      </c>
      <c r="E431" s="26" t="s">
        <v>1606</v>
      </c>
      <c r="F431" s="26" t="s">
        <v>742</v>
      </c>
      <c r="G431" s="26" t="s">
        <v>1598</v>
      </c>
      <c r="H431" s="26" t="s">
        <v>1599</v>
      </c>
      <c r="I431" s="27"/>
      <c r="J431" s="27"/>
      <c r="K431" s="26" t="s">
        <v>1623</v>
      </c>
      <c r="L431" s="26">
        <v>1</v>
      </c>
      <c r="M431" s="26" t="s">
        <v>1601</v>
      </c>
      <c r="N431" s="26" t="s">
        <v>743</v>
      </c>
      <c r="O431" s="26" t="s">
        <v>1603</v>
      </c>
      <c r="P431" s="26" t="s">
        <v>1615</v>
      </c>
      <c r="Q431" s="26" t="s">
        <v>1605</v>
      </c>
      <c r="R431" s="27"/>
      <c r="S431" s="26" t="s">
        <v>1606</v>
      </c>
      <c r="T431" s="26" t="s">
        <v>1606</v>
      </c>
      <c r="U431" s="26">
        <v>1</v>
      </c>
      <c r="V431" s="26" t="s">
        <v>1606</v>
      </c>
      <c r="W431" s="26" t="s">
        <v>1603</v>
      </c>
      <c r="X431" s="26" t="s">
        <v>744</v>
      </c>
      <c r="Y431" s="26" t="s">
        <v>1607</v>
      </c>
      <c r="Z431" s="26" t="s">
        <v>1607</v>
      </c>
      <c r="AA431" s="26" t="s">
        <v>1608</v>
      </c>
      <c r="AB431" s="26" t="s">
        <v>1606</v>
      </c>
      <c r="AC431" s="26" t="s">
        <v>1617</v>
      </c>
      <c r="AD431" s="26" t="s">
        <v>745</v>
      </c>
      <c r="AE431" s="27"/>
      <c r="AF431" s="26" t="s">
        <v>1597</v>
      </c>
      <c r="AG431" s="26" t="s">
        <v>1598</v>
      </c>
      <c r="AH431" s="26" t="s">
        <v>1598</v>
      </c>
      <c r="AI431" s="26" t="s">
        <v>1598</v>
      </c>
      <c r="AJ431" s="26" t="s">
        <v>1606</v>
      </c>
      <c r="AK431" s="99" t="s">
        <v>1613</v>
      </c>
      <c r="AL431" s="27"/>
      <c r="AM431" s="26" t="s">
        <v>1606</v>
      </c>
      <c r="AN431" s="26" t="s">
        <v>1606</v>
      </c>
      <c r="AO431" s="27"/>
      <c r="AP431" s="27"/>
      <c r="AQ431" s="26" t="s">
        <v>776</v>
      </c>
      <c r="AR431" s="27"/>
      <c r="AS431" s="99" t="s">
        <v>1613</v>
      </c>
      <c r="AT431" s="26" t="s">
        <v>1606</v>
      </c>
      <c r="AU431" s="27"/>
      <c r="AV431" s="27"/>
      <c r="AW431" s="26" t="s">
        <v>1650</v>
      </c>
      <c r="AX431" s="26" t="s">
        <v>1606</v>
      </c>
    </row>
    <row r="432" spans="1:50" s="21" customFormat="1" ht="15" x14ac:dyDescent="0.25">
      <c r="A432" s="22">
        <v>43494.438081851855</v>
      </c>
      <c r="B432" s="23" t="s">
        <v>503</v>
      </c>
      <c r="C432" s="23" t="s">
        <v>1621</v>
      </c>
      <c r="D432" s="23" t="s">
        <v>1597</v>
      </c>
      <c r="E432" s="23" t="s">
        <v>1606</v>
      </c>
      <c r="F432" s="23" t="s">
        <v>777</v>
      </c>
      <c r="G432" s="23" t="s">
        <v>1598</v>
      </c>
      <c r="H432" s="23" t="s">
        <v>1599</v>
      </c>
      <c r="I432" s="24"/>
      <c r="J432" s="23" t="s">
        <v>778</v>
      </c>
      <c r="K432" s="23" t="s">
        <v>1600</v>
      </c>
      <c r="L432" s="23">
        <v>1</v>
      </c>
      <c r="M432" s="23" t="s">
        <v>1601</v>
      </c>
      <c r="N432" s="23" t="s">
        <v>779</v>
      </c>
      <c r="O432" s="23" t="s">
        <v>1603</v>
      </c>
      <c r="P432" s="23" t="s">
        <v>780</v>
      </c>
      <c r="Q432" s="23" t="s">
        <v>1605</v>
      </c>
      <c r="R432" s="24"/>
      <c r="S432" s="23" t="s">
        <v>1606</v>
      </c>
      <c r="T432" s="23" t="s">
        <v>1606</v>
      </c>
      <c r="U432" s="23">
        <v>3</v>
      </c>
      <c r="V432" s="23" t="s">
        <v>1606</v>
      </c>
      <c r="W432" s="23" t="s">
        <v>1606</v>
      </c>
      <c r="X432" s="24"/>
      <c r="Y432" s="23" t="s">
        <v>1607</v>
      </c>
      <c r="Z432" s="23" t="s">
        <v>1607</v>
      </c>
      <c r="AA432" s="23" t="s">
        <v>1608</v>
      </c>
      <c r="AB432" s="23" t="s">
        <v>1606</v>
      </c>
      <c r="AC432" s="23" t="s">
        <v>1617</v>
      </c>
      <c r="AD432" s="24"/>
      <c r="AE432" s="24"/>
      <c r="AF432" s="23" t="s">
        <v>1597</v>
      </c>
      <c r="AG432" s="23" t="s">
        <v>1606</v>
      </c>
      <c r="AH432" s="23" t="s">
        <v>1606</v>
      </c>
      <c r="AI432" s="23" t="s">
        <v>1606</v>
      </c>
      <c r="AJ432" s="23" t="s">
        <v>1606</v>
      </c>
      <c r="AK432" s="98" t="s">
        <v>1610</v>
      </c>
      <c r="AL432" s="24"/>
      <c r="AM432" s="23" t="s">
        <v>1606</v>
      </c>
      <c r="AN432" s="23" t="s">
        <v>1606</v>
      </c>
      <c r="AO432" s="24"/>
      <c r="AP432" s="24"/>
      <c r="AQ432" s="23" t="s">
        <v>781</v>
      </c>
      <c r="AR432" s="24"/>
      <c r="AS432" s="98" t="s">
        <v>1613</v>
      </c>
      <c r="AT432" s="23" t="s">
        <v>1603</v>
      </c>
      <c r="AU432" s="24"/>
      <c r="AV432" s="24"/>
      <c r="AW432" s="23" t="s">
        <v>1650</v>
      </c>
      <c r="AX432" s="23" t="s">
        <v>1606</v>
      </c>
    </row>
    <row r="433" spans="1:50" s="21" customFormat="1" ht="15" x14ac:dyDescent="0.25">
      <c r="A433" s="25">
        <v>43494.440055358791</v>
      </c>
      <c r="B433" s="26" t="s">
        <v>503</v>
      </c>
      <c r="C433" s="26" t="s">
        <v>1621</v>
      </c>
      <c r="D433" s="26" t="s">
        <v>1597</v>
      </c>
      <c r="E433" s="26" t="s">
        <v>1606</v>
      </c>
      <c r="F433" s="26" t="s">
        <v>782</v>
      </c>
      <c r="G433" s="26" t="s">
        <v>1606</v>
      </c>
      <c r="H433" s="26" t="s">
        <v>1770</v>
      </c>
      <c r="I433" s="26" t="s">
        <v>783</v>
      </c>
      <c r="J433" s="27"/>
      <c r="K433" s="26" t="s">
        <v>1600</v>
      </c>
      <c r="L433" s="26">
        <v>1</v>
      </c>
      <c r="M433" s="26" t="s">
        <v>1670</v>
      </c>
      <c r="N433" s="26" t="s">
        <v>784</v>
      </c>
      <c r="O433" s="26" t="s">
        <v>1603</v>
      </c>
      <c r="P433" s="26" t="s">
        <v>785</v>
      </c>
      <c r="Q433" s="26" t="s">
        <v>1605</v>
      </c>
      <c r="R433" s="27"/>
      <c r="S433" s="26" t="s">
        <v>1606</v>
      </c>
      <c r="T433" s="26" t="s">
        <v>1606</v>
      </c>
      <c r="U433" s="26">
        <v>2</v>
      </c>
      <c r="V433" s="26" t="s">
        <v>1606</v>
      </c>
      <c r="W433" s="26" t="s">
        <v>1606</v>
      </c>
      <c r="X433" s="27"/>
      <c r="Y433" s="26" t="s">
        <v>1607</v>
      </c>
      <c r="Z433" s="26" t="s">
        <v>1607</v>
      </c>
      <c r="AA433" s="26" t="s">
        <v>1608</v>
      </c>
      <c r="AB433" s="26" t="s">
        <v>1606</v>
      </c>
      <c r="AC433" s="26" t="s">
        <v>1617</v>
      </c>
      <c r="AD433" s="27"/>
      <c r="AE433" s="27"/>
      <c r="AF433" s="26" t="s">
        <v>1597</v>
      </c>
      <c r="AG433" s="26" t="s">
        <v>1603</v>
      </c>
      <c r="AH433" s="26" t="s">
        <v>1598</v>
      </c>
      <c r="AI433" s="26" t="s">
        <v>1606</v>
      </c>
      <c r="AJ433" s="26" t="s">
        <v>1606</v>
      </c>
      <c r="AK433" s="99" t="s">
        <v>1610</v>
      </c>
      <c r="AL433" s="27"/>
      <c r="AM433" s="26" t="s">
        <v>1598</v>
      </c>
      <c r="AN433" s="26" t="s">
        <v>1606</v>
      </c>
      <c r="AO433" s="26" t="s">
        <v>786</v>
      </c>
      <c r="AP433" s="26" t="s">
        <v>787</v>
      </c>
      <c r="AQ433" s="26" t="s">
        <v>788</v>
      </c>
      <c r="AR433" s="27"/>
      <c r="AS433" s="99" t="s">
        <v>1627</v>
      </c>
      <c r="AT433" s="26" t="s">
        <v>1606</v>
      </c>
      <c r="AU433" s="27"/>
      <c r="AV433" s="27"/>
      <c r="AW433" s="26" t="s">
        <v>1601</v>
      </c>
      <c r="AX433" s="26" t="s">
        <v>1606</v>
      </c>
    </row>
    <row r="434" spans="1:50" s="21" customFormat="1" ht="15" x14ac:dyDescent="0.25">
      <c r="A434" s="22">
        <v>43494.485835451385</v>
      </c>
      <c r="B434" s="23" t="s">
        <v>503</v>
      </c>
      <c r="C434" s="23" t="s">
        <v>1621</v>
      </c>
      <c r="D434" s="23" t="s">
        <v>1597</v>
      </c>
      <c r="E434" s="23" t="s">
        <v>1606</v>
      </c>
      <c r="F434" s="23" t="s">
        <v>789</v>
      </c>
      <c r="G434" s="23" t="s">
        <v>1598</v>
      </c>
      <c r="H434" s="23" t="s">
        <v>1599</v>
      </c>
      <c r="I434" s="24"/>
      <c r="J434" s="24"/>
      <c r="K434" s="23" t="s">
        <v>1600</v>
      </c>
      <c r="L434" s="23">
        <v>1</v>
      </c>
      <c r="M434" s="23" t="s">
        <v>1670</v>
      </c>
      <c r="N434" s="23" t="s">
        <v>790</v>
      </c>
      <c r="O434" s="23" t="s">
        <v>1603</v>
      </c>
      <c r="P434" s="23" t="s">
        <v>791</v>
      </c>
      <c r="Q434" s="23" t="s">
        <v>1605</v>
      </c>
      <c r="R434" s="24"/>
      <c r="S434" s="23" t="s">
        <v>1606</v>
      </c>
      <c r="T434" s="23" t="s">
        <v>1606</v>
      </c>
      <c r="U434" s="23">
        <v>1</v>
      </c>
      <c r="V434" s="23" t="s">
        <v>1606</v>
      </c>
      <c r="W434" s="23" t="s">
        <v>1606</v>
      </c>
      <c r="X434" s="24"/>
      <c r="Y434" s="23" t="s">
        <v>1607</v>
      </c>
      <c r="Z434" s="23" t="s">
        <v>1607</v>
      </c>
      <c r="AA434" s="23" t="s">
        <v>1608</v>
      </c>
      <c r="AB434" s="23" t="s">
        <v>1606</v>
      </c>
      <c r="AC434" s="23" t="s">
        <v>1617</v>
      </c>
      <c r="AD434" s="24"/>
      <c r="AE434" s="24"/>
      <c r="AF434" s="23" t="s">
        <v>1597</v>
      </c>
      <c r="AG434" s="23" t="s">
        <v>1603</v>
      </c>
      <c r="AH434" s="23" t="s">
        <v>1606</v>
      </c>
      <c r="AI434" s="23" t="s">
        <v>1606</v>
      </c>
      <c r="AJ434" s="23" t="s">
        <v>1606</v>
      </c>
      <c r="AK434" s="98" t="s">
        <v>1610</v>
      </c>
      <c r="AL434" s="24"/>
      <c r="AM434" s="23" t="s">
        <v>1606</v>
      </c>
      <c r="AN434" s="23" t="s">
        <v>1606</v>
      </c>
      <c r="AO434" s="23" t="s">
        <v>792</v>
      </c>
      <c r="AP434" s="24"/>
      <c r="AQ434" s="23" t="s">
        <v>793</v>
      </c>
      <c r="AR434" s="24"/>
      <c r="AS434" s="98" t="s">
        <v>1613</v>
      </c>
      <c r="AT434" s="23" t="s">
        <v>1606</v>
      </c>
      <c r="AU434" s="24"/>
      <c r="AV434" s="24"/>
      <c r="AW434" s="23" t="s">
        <v>1650</v>
      </c>
      <c r="AX434" s="23" t="s">
        <v>1606</v>
      </c>
    </row>
    <row r="435" spans="1:50" s="21" customFormat="1" ht="15" x14ac:dyDescent="0.25">
      <c r="A435" s="25">
        <v>43494.507908773143</v>
      </c>
      <c r="B435" s="26" t="s">
        <v>503</v>
      </c>
      <c r="C435" s="26" t="s">
        <v>1621</v>
      </c>
      <c r="D435" s="26" t="s">
        <v>1597</v>
      </c>
      <c r="E435" s="26" t="s">
        <v>1606</v>
      </c>
      <c r="F435" s="26" t="s">
        <v>794</v>
      </c>
      <c r="G435" s="26" t="s">
        <v>1606</v>
      </c>
      <c r="H435" s="26" t="s">
        <v>1599</v>
      </c>
      <c r="I435" s="27"/>
      <c r="J435" s="26" t="s">
        <v>795</v>
      </c>
      <c r="K435" s="26" t="s">
        <v>1623</v>
      </c>
      <c r="L435" s="26">
        <v>1</v>
      </c>
      <c r="M435" s="26" t="s">
        <v>1670</v>
      </c>
      <c r="N435" s="26" t="s">
        <v>796</v>
      </c>
      <c r="O435" s="26" t="s">
        <v>1603</v>
      </c>
      <c r="P435" s="26" t="s">
        <v>797</v>
      </c>
      <c r="Q435" s="26" t="s">
        <v>1605</v>
      </c>
      <c r="R435" s="27"/>
      <c r="S435" s="26" t="s">
        <v>1606</v>
      </c>
      <c r="T435" s="26" t="s">
        <v>1606</v>
      </c>
      <c r="U435" s="26">
        <v>2</v>
      </c>
      <c r="V435" s="26" t="s">
        <v>1606</v>
      </c>
      <c r="W435" s="26" t="s">
        <v>1606</v>
      </c>
      <c r="X435" s="27"/>
      <c r="Y435" s="26" t="s">
        <v>1607</v>
      </c>
      <c r="Z435" s="26" t="s">
        <v>1607</v>
      </c>
      <c r="AA435" s="26" t="s">
        <v>1608</v>
      </c>
      <c r="AB435" s="26" t="s">
        <v>1606</v>
      </c>
      <c r="AC435" s="26" t="s">
        <v>1617</v>
      </c>
      <c r="AD435" s="27"/>
      <c r="AE435" s="27"/>
      <c r="AF435" s="26" t="s">
        <v>1597</v>
      </c>
      <c r="AG435" s="26" t="s">
        <v>1603</v>
      </c>
      <c r="AH435" s="26" t="s">
        <v>1606</v>
      </c>
      <c r="AI435" s="26" t="s">
        <v>1606</v>
      </c>
      <c r="AJ435" s="26" t="s">
        <v>1606</v>
      </c>
      <c r="AK435" s="99" t="s">
        <v>1610</v>
      </c>
      <c r="AL435" s="27"/>
      <c r="AM435" s="26" t="s">
        <v>1606</v>
      </c>
      <c r="AN435" s="26" t="s">
        <v>1606</v>
      </c>
      <c r="AO435" s="27"/>
      <c r="AP435" s="27"/>
      <c r="AQ435" s="26" t="s">
        <v>798</v>
      </c>
      <c r="AR435" s="27"/>
      <c r="AS435" s="99" t="s">
        <v>1613</v>
      </c>
      <c r="AT435" s="26" t="s">
        <v>1606</v>
      </c>
      <c r="AU435" s="27"/>
      <c r="AV435" s="27"/>
      <c r="AW435" s="26" t="s">
        <v>1601</v>
      </c>
      <c r="AX435" s="26" t="s">
        <v>1606</v>
      </c>
    </row>
    <row r="436" spans="1:50" s="21" customFormat="1" ht="15" x14ac:dyDescent="0.25">
      <c r="A436" s="22">
        <v>43494.571485162036</v>
      </c>
      <c r="B436" s="23" t="s">
        <v>503</v>
      </c>
      <c r="C436" s="23" t="s">
        <v>1596</v>
      </c>
      <c r="D436" s="23" t="s">
        <v>1597</v>
      </c>
      <c r="E436" s="23" t="s">
        <v>1606</v>
      </c>
      <c r="F436" s="23" t="s">
        <v>799</v>
      </c>
      <c r="G436" s="23" t="s">
        <v>1598</v>
      </c>
      <c r="H436" s="23" t="s">
        <v>1599</v>
      </c>
      <c r="I436" s="24"/>
      <c r="J436" s="23" t="s">
        <v>800</v>
      </c>
      <c r="K436" s="23" t="s">
        <v>1600</v>
      </c>
      <c r="L436" s="23">
        <v>4</v>
      </c>
      <c r="M436" s="23" t="s">
        <v>1628</v>
      </c>
      <c r="N436" s="23" t="s">
        <v>801</v>
      </c>
      <c r="O436" s="23" t="s">
        <v>1606</v>
      </c>
      <c r="P436" s="23" t="s">
        <v>802</v>
      </c>
      <c r="Q436" s="23" t="s">
        <v>1810</v>
      </c>
      <c r="R436" s="23" t="s">
        <v>803</v>
      </c>
      <c r="S436" s="23" t="s">
        <v>1603</v>
      </c>
      <c r="T436" s="23" t="s">
        <v>1606</v>
      </c>
      <c r="U436" s="23">
        <v>2</v>
      </c>
      <c r="V436" s="23" t="s">
        <v>1606</v>
      </c>
      <c r="W436" s="23" t="s">
        <v>1603</v>
      </c>
      <c r="X436" s="23" t="s">
        <v>804</v>
      </c>
      <c r="Y436" s="23" t="s">
        <v>1616</v>
      </c>
      <c r="Z436" s="23" t="s">
        <v>1607</v>
      </c>
      <c r="AA436" s="23" t="s">
        <v>1608</v>
      </c>
      <c r="AB436" s="23" t="s">
        <v>1606</v>
      </c>
      <c r="AC436" s="23" t="s">
        <v>1617</v>
      </c>
      <c r="AD436" s="24"/>
      <c r="AE436" s="24"/>
      <c r="AF436" s="23" t="s">
        <v>1618</v>
      </c>
      <c r="AG436" s="23" t="s">
        <v>1603</v>
      </c>
      <c r="AH436" s="23" t="s">
        <v>1606</v>
      </c>
      <c r="AI436" s="23" t="s">
        <v>1598</v>
      </c>
      <c r="AJ436" s="23" t="s">
        <v>1606</v>
      </c>
      <c r="AK436" s="98" t="s">
        <v>1610</v>
      </c>
      <c r="AL436" s="24"/>
      <c r="AM436" s="23" t="s">
        <v>1598</v>
      </c>
      <c r="AN436" s="23" t="s">
        <v>1606</v>
      </c>
      <c r="AO436" s="23" t="s">
        <v>805</v>
      </c>
      <c r="AP436" s="23" t="s">
        <v>806</v>
      </c>
      <c r="AQ436" s="23" t="s">
        <v>807</v>
      </c>
      <c r="AR436" s="24"/>
      <c r="AS436" s="98" t="s">
        <v>1613</v>
      </c>
      <c r="AT436" s="23" t="s">
        <v>1606</v>
      </c>
      <c r="AU436" s="24"/>
      <c r="AV436" s="24"/>
      <c r="AW436" s="23" t="s">
        <v>1650</v>
      </c>
      <c r="AX436" s="23" t="s">
        <v>1606</v>
      </c>
    </row>
    <row r="437" spans="1:50" s="21" customFormat="1" ht="15" x14ac:dyDescent="0.25">
      <c r="A437" s="25">
        <v>43494.597979189813</v>
      </c>
      <c r="B437" s="26" t="s">
        <v>503</v>
      </c>
      <c r="C437" s="26" t="s">
        <v>1596</v>
      </c>
      <c r="D437" s="26" t="s">
        <v>1597</v>
      </c>
      <c r="E437" s="26" t="s">
        <v>1606</v>
      </c>
      <c r="F437" s="26" t="s">
        <v>808</v>
      </c>
      <c r="G437" s="26" t="s">
        <v>1606</v>
      </c>
      <c r="H437" s="26" t="s">
        <v>1599</v>
      </c>
      <c r="I437" s="27"/>
      <c r="J437" s="26" t="s">
        <v>809</v>
      </c>
      <c r="K437" s="26" t="s">
        <v>1600</v>
      </c>
      <c r="L437" s="26">
        <v>1</v>
      </c>
      <c r="M437" s="26" t="s">
        <v>1670</v>
      </c>
      <c r="N437" s="26" t="s">
        <v>810</v>
      </c>
      <c r="O437" s="26" t="s">
        <v>1606</v>
      </c>
      <c r="P437" s="26" t="s">
        <v>811</v>
      </c>
      <c r="Q437" s="26" t="s">
        <v>1673</v>
      </c>
      <c r="R437" s="27"/>
      <c r="S437" s="26" t="s">
        <v>1606</v>
      </c>
      <c r="T437" s="26" t="s">
        <v>1606</v>
      </c>
      <c r="U437" s="26">
        <v>1</v>
      </c>
      <c r="V437" s="26" t="s">
        <v>1606</v>
      </c>
      <c r="W437" s="26" t="s">
        <v>1606</v>
      </c>
      <c r="X437" s="27"/>
      <c r="Y437" s="26" t="s">
        <v>1607</v>
      </c>
      <c r="Z437" s="26" t="s">
        <v>1607</v>
      </c>
      <c r="AA437" s="26" t="s">
        <v>1608</v>
      </c>
      <c r="AB437" s="26" t="s">
        <v>1606</v>
      </c>
      <c r="AC437" s="26" t="s">
        <v>1617</v>
      </c>
      <c r="AD437" s="27"/>
      <c r="AE437" s="27"/>
      <c r="AF437" s="26" t="s">
        <v>1597</v>
      </c>
      <c r="AG437" s="26" t="s">
        <v>1603</v>
      </c>
      <c r="AH437" s="26" t="s">
        <v>1606</v>
      </c>
      <c r="AI437" s="26" t="s">
        <v>1606</v>
      </c>
      <c r="AJ437" s="26" t="s">
        <v>1606</v>
      </c>
      <c r="AK437" s="99" t="s">
        <v>1610</v>
      </c>
      <c r="AL437" s="27"/>
      <c r="AM437" s="26" t="s">
        <v>1606</v>
      </c>
      <c r="AN437" s="26" t="s">
        <v>1606</v>
      </c>
      <c r="AO437" s="27"/>
      <c r="AP437" s="27"/>
      <c r="AQ437" s="26" t="s">
        <v>812</v>
      </c>
      <c r="AR437" s="27"/>
      <c r="AS437" s="99" t="s">
        <v>1620</v>
      </c>
      <c r="AT437" s="26" t="s">
        <v>1606</v>
      </c>
      <c r="AU437" s="27"/>
      <c r="AV437" s="27"/>
      <c r="AW437" s="26" t="s">
        <v>1650</v>
      </c>
      <c r="AX437" s="26" t="s">
        <v>1606</v>
      </c>
    </row>
    <row r="438" spans="1:50" s="21" customFormat="1" ht="15" x14ac:dyDescent="0.25">
      <c r="A438" s="22">
        <v>43494.645551226851</v>
      </c>
      <c r="B438" s="23" t="s">
        <v>503</v>
      </c>
      <c r="C438" s="23" t="s">
        <v>1621</v>
      </c>
      <c r="D438" s="23" t="s">
        <v>1597</v>
      </c>
      <c r="E438" s="23" t="s">
        <v>1606</v>
      </c>
      <c r="F438" s="24"/>
      <c r="G438" s="23" t="s">
        <v>1606</v>
      </c>
      <c r="H438" s="23" t="s">
        <v>1599</v>
      </c>
      <c r="I438" s="24"/>
      <c r="J438" s="23" t="s">
        <v>813</v>
      </c>
      <c r="K438" s="23" t="s">
        <v>1623</v>
      </c>
      <c r="L438" s="23">
        <v>1</v>
      </c>
      <c r="M438" s="23" t="s">
        <v>1670</v>
      </c>
      <c r="N438" s="23" t="s">
        <v>814</v>
      </c>
      <c r="O438" s="23" t="s">
        <v>1603</v>
      </c>
      <c r="P438" s="23" t="s">
        <v>815</v>
      </c>
      <c r="Q438" s="23" t="s">
        <v>1673</v>
      </c>
      <c r="R438" s="24"/>
      <c r="S438" s="23" t="s">
        <v>1606</v>
      </c>
      <c r="T438" s="23" t="s">
        <v>1606</v>
      </c>
      <c r="U438" s="23">
        <v>1</v>
      </c>
      <c r="V438" s="23" t="s">
        <v>1606</v>
      </c>
      <c r="W438" s="23" t="s">
        <v>1606</v>
      </c>
      <c r="X438" s="24"/>
      <c r="Y438" s="23" t="s">
        <v>1607</v>
      </c>
      <c r="Z438" s="23" t="s">
        <v>1607</v>
      </c>
      <c r="AA438" s="23" t="s">
        <v>1608</v>
      </c>
      <c r="AB438" s="23" t="s">
        <v>1606</v>
      </c>
      <c r="AC438" s="23" t="s">
        <v>1718</v>
      </c>
      <c r="AD438" s="23" t="s">
        <v>816</v>
      </c>
      <c r="AE438" s="23" t="s">
        <v>817</v>
      </c>
      <c r="AF438" s="23" t="s">
        <v>1597</v>
      </c>
      <c r="AG438" s="23" t="s">
        <v>1603</v>
      </c>
      <c r="AH438" s="23" t="s">
        <v>1606</v>
      </c>
      <c r="AI438" s="23" t="s">
        <v>1606</v>
      </c>
      <c r="AJ438" s="23" t="s">
        <v>1606</v>
      </c>
      <c r="AK438" s="98" t="s">
        <v>1610</v>
      </c>
      <c r="AL438" s="24"/>
      <c r="AM438" s="23" t="s">
        <v>1606</v>
      </c>
      <c r="AN438" s="23" t="s">
        <v>1606</v>
      </c>
      <c r="AO438" s="24"/>
      <c r="AP438" s="24"/>
      <c r="AQ438" s="23" t="s">
        <v>818</v>
      </c>
      <c r="AR438" s="24"/>
      <c r="AS438" s="98" t="s">
        <v>1613</v>
      </c>
      <c r="AT438" s="23" t="s">
        <v>1603</v>
      </c>
      <c r="AU438" s="24"/>
      <c r="AV438" s="24"/>
      <c r="AW438" s="23" t="s">
        <v>1601</v>
      </c>
      <c r="AX438" s="23" t="s">
        <v>1606</v>
      </c>
    </row>
    <row r="439" spans="1:50" s="21" customFormat="1" ht="15" x14ac:dyDescent="0.25">
      <c r="A439" s="25">
        <v>43494.662772511569</v>
      </c>
      <c r="B439" s="26" t="s">
        <v>503</v>
      </c>
      <c r="C439" s="26" t="s">
        <v>1596</v>
      </c>
      <c r="D439" s="26" t="s">
        <v>1597</v>
      </c>
      <c r="E439" s="26" t="s">
        <v>1606</v>
      </c>
      <c r="F439" s="26" t="s">
        <v>819</v>
      </c>
      <c r="G439" s="26" t="s">
        <v>1606</v>
      </c>
      <c r="H439" s="26" t="s">
        <v>1599</v>
      </c>
      <c r="I439" s="27"/>
      <c r="J439" s="26" t="s">
        <v>820</v>
      </c>
      <c r="K439" s="26" t="s">
        <v>1600</v>
      </c>
      <c r="L439" s="26">
        <v>1</v>
      </c>
      <c r="M439" s="26" t="s">
        <v>1670</v>
      </c>
      <c r="N439" s="26" t="s">
        <v>821</v>
      </c>
      <c r="O439" s="26" t="s">
        <v>1603</v>
      </c>
      <c r="P439" s="26" t="s">
        <v>822</v>
      </c>
      <c r="Q439" s="26" t="s">
        <v>1673</v>
      </c>
      <c r="R439" s="27"/>
      <c r="S439" s="26" t="s">
        <v>1606</v>
      </c>
      <c r="T439" s="26" t="s">
        <v>1606</v>
      </c>
      <c r="U439" s="26">
        <v>1</v>
      </c>
      <c r="V439" s="26" t="s">
        <v>1606</v>
      </c>
      <c r="W439" s="26" t="s">
        <v>1606</v>
      </c>
      <c r="X439" s="26" t="s">
        <v>823</v>
      </c>
      <c r="Y439" s="26" t="s">
        <v>1607</v>
      </c>
      <c r="Z439" s="26" t="s">
        <v>1607</v>
      </c>
      <c r="AA439" s="26" t="s">
        <v>1608</v>
      </c>
      <c r="AB439" s="26" t="s">
        <v>1606</v>
      </c>
      <c r="AC439" s="26" t="s">
        <v>1617</v>
      </c>
      <c r="AD439" s="27"/>
      <c r="AE439" s="27"/>
      <c r="AF439" s="26" t="s">
        <v>1597</v>
      </c>
      <c r="AG439" s="26" t="s">
        <v>1603</v>
      </c>
      <c r="AH439" s="26" t="s">
        <v>1606</v>
      </c>
      <c r="AI439" s="26" t="s">
        <v>1606</v>
      </c>
      <c r="AJ439" s="26" t="s">
        <v>1606</v>
      </c>
      <c r="AK439" s="99" t="s">
        <v>1610</v>
      </c>
      <c r="AL439" s="26" t="s">
        <v>824</v>
      </c>
      <c r="AM439" s="26" t="s">
        <v>1606</v>
      </c>
      <c r="AN439" s="26" t="s">
        <v>1606</v>
      </c>
      <c r="AO439" s="26" t="s">
        <v>825</v>
      </c>
      <c r="AP439" s="27"/>
      <c r="AQ439" s="26" t="s">
        <v>826</v>
      </c>
      <c r="AR439" s="27"/>
      <c r="AS439" s="99" t="s">
        <v>1620</v>
      </c>
      <c r="AT439" s="26" t="s">
        <v>1606</v>
      </c>
      <c r="AU439" s="26" t="s">
        <v>827</v>
      </c>
      <c r="AV439" s="26" t="s">
        <v>828</v>
      </c>
      <c r="AW439" s="26" t="s">
        <v>1601</v>
      </c>
      <c r="AX439" s="26" t="s">
        <v>1606</v>
      </c>
    </row>
    <row r="440" spans="1:50" s="21" customFormat="1" ht="15" x14ac:dyDescent="0.25">
      <c r="A440" s="22">
        <v>43494.682980428246</v>
      </c>
      <c r="B440" s="23" t="s">
        <v>503</v>
      </c>
      <c r="C440" s="23" t="s">
        <v>1596</v>
      </c>
      <c r="D440" s="23" t="s">
        <v>1597</v>
      </c>
      <c r="E440" s="23" t="s">
        <v>1606</v>
      </c>
      <c r="F440" s="23" t="s">
        <v>829</v>
      </c>
      <c r="G440" s="23" t="s">
        <v>1606</v>
      </c>
      <c r="H440" s="23" t="s">
        <v>1599</v>
      </c>
      <c r="I440" s="24"/>
      <c r="J440" s="23" t="s">
        <v>830</v>
      </c>
      <c r="K440" s="23" t="s">
        <v>1623</v>
      </c>
      <c r="L440" s="23">
        <v>1</v>
      </c>
      <c r="M440" s="23" t="s">
        <v>1670</v>
      </c>
      <c r="N440" s="23" t="s">
        <v>831</v>
      </c>
      <c r="O440" s="23" t="s">
        <v>1603</v>
      </c>
      <c r="P440" s="23" t="s">
        <v>832</v>
      </c>
      <c r="Q440" s="23" t="s">
        <v>1605</v>
      </c>
      <c r="R440" s="24"/>
      <c r="S440" s="23" t="s">
        <v>1606</v>
      </c>
      <c r="T440" s="23" t="s">
        <v>1606</v>
      </c>
      <c r="U440" s="23">
        <v>1</v>
      </c>
      <c r="V440" s="23" t="s">
        <v>1606</v>
      </c>
      <c r="W440" s="23" t="s">
        <v>1606</v>
      </c>
      <c r="X440" s="23" t="s">
        <v>833</v>
      </c>
      <c r="Y440" s="23" t="s">
        <v>1607</v>
      </c>
      <c r="Z440" s="23" t="s">
        <v>1607</v>
      </c>
      <c r="AA440" s="23" t="s">
        <v>1608</v>
      </c>
      <c r="AB440" s="23" t="s">
        <v>1606</v>
      </c>
      <c r="AC440" s="23" t="s">
        <v>1617</v>
      </c>
      <c r="AD440" s="24"/>
      <c r="AE440" s="24"/>
      <c r="AF440" s="23" t="s">
        <v>1597</v>
      </c>
      <c r="AG440" s="23" t="s">
        <v>1603</v>
      </c>
      <c r="AH440" s="23" t="s">
        <v>1603</v>
      </c>
      <c r="AI440" s="23" t="s">
        <v>1606</v>
      </c>
      <c r="AJ440" s="23" t="s">
        <v>1606</v>
      </c>
      <c r="AK440" s="98" t="s">
        <v>1610</v>
      </c>
      <c r="AL440" s="23" t="s">
        <v>834</v>
      </c>
      <c r="AM440" s="23" t="s">
        <v>1606</v>
      </c>
      <c r="AN440" s="23" t="s">
        <v>1606</v>
      </c>
      <c r="AO440" s="23" t="s">
        <v>835</v>
      </c>
      <c r="AP440" s="23" t="s">
        <v>836</v>
      </c>
      <c r="AQ440" s="23" t="s">
        <v>837</v>
      </c>
      <c r="AR440" s="23" t="s">
        <v>838</v>
      </c>
      <c r="AS440" s="98" t="s">
        <v>1610</v>
      </c>
      <c r="AT440" s="23" t="s">
        <v>1603</v>
      </c>
      <c r="AU440" s="23" t="s">
        <v>1648</v>
      </c>
      <c r="AV440" s="24"/>
      <c r="AW440" s="23" t="s">
        <v>1650</v>
      </c>
      <c r="AX440" s="23" t="s">
        <v>1606</v>
      </c>
    </row>
    <row r="441" spans="1:50" s="21" customFormat="1" ht="15" x14ac:dyDescent="0.25">
      <c r="A441" s="25">
        <v>43494.708470219906</v>
      </c>
      <c r="B441" s="26" t="s">
        <v>503</v>
      </c>
      <c r="C441" s="26" t="s">
        <v>1621</v>
      </c>
      <c r="D441" s="26" t="s">
        <v>1597</v>
      </c>
      <c r="E441" s="26" t="s">
        <v>1606</v>
      </c>
      <c r="F441" s="26" t="s">
        <v>839</v>
      </c>
      <c r="G441" s="26" t="s">
        <v>1606</v>
      </c>
      <c r="H441" s="26" t="s">
        <v>1770</v>
      </c>
      <c r="I441" s="27"/>
      <c r="J441" s="27"/>
      <c r="K441" s="26" t="s">
        <v>1600</v>
      </c>
      <c r="L441" s="26">
        <v>1</v>
      </c>
      <c r="M441" s="26" t="s">
        <v>1601</v>
      </c>
      <c r="N441" s="26" t="s">
        <v>840</v>
      </c>
      <c r="O441" s="26" t="s">
        <v>1606</v>
      </c>
      <c r="P441" s="26" t="s">
        <v>1606</v>
      </c>
      <c r="Q441" s="26" t="s">
        <v>1605</v>
      </c>
      <c r="R441" s="27"/>
      <c r="S441" s="26" t="s">
        <v>1606</v>
      </c>
      <c r="T441" s="26" t="s">
        <v>1606</v>
      </c>
      <c r="U441" s="26">
        <v>1</v>
      </c>
      <c r="V441" s="26" t="s">
        <v>1606</v>
      </c>
      <c r="W441" s="26" t="s">
        <v>1606</v>
      </c>
      <c r="X441" s="27"/>
      <c r="Y441" s="26" t="s">
        <v>1607</v>
      </c>
      <c r="Z441" s="26" t="s">
        <v>1607</v>
      </c>
      <c r="AA441" s="26" t="s">
        <v>1608</v>
      </c>
      <c r="AB441" s="26" t="s">
        <v>1606</v>
      </c>
      <c r="AC441" s="26" t="s">
        <v>1718</v>
      </c>
      <c r="AD441" s="26" t="s">
        <v>841</v>
      </c>
      <c r="AE441" s="27"/>
      <c r="AF441" s="26" t="s">
        <v>1597</v>
      </c>
      <c r="AG441" s="26" t="s">
        <v>1598</v>
      </c>
      <c r="AH441" s="26" t="s">
        <v>1606</v>
      </c>
      <c r="AI441" s="26" t="s">
        <v>1606</v>
      </c>
      <c r="AJ441" s="26" t="s">
        <v>1606</v>
      </c>
      <c r="AK441" s="99" t="s">
        <v>1610</v>
      </c>
      <c r="AL441" s="27"/>
      <c r="AM441" s="26" t="s">
        <v>1606</v>
      </c>
      <c r="AN441" s="26" t="s">
        <v>1606</v>
      </c>
      <c r="AO441" s="27"/>
      <c r="AP441" s="27"/>
      <c r="AQ441" s="26" t="s">
        <v>842</v>
      </c>
      <c r="AR441" s="27"/>
      <c r="AS441" s="99" t="s">
        <v>1613</v>
      </c>
      <c r="AT441" s="26" t="s">
        <v>1606</v>
      </c>
      <c r="AU441" s="27"/>
      <c r="AV441" s="27"/>
      <c r="AW441" s="26" t="s">
        <v>1601</v>
      </c>
      <c r="AX441" s="26" t="s">
        <v>1606</v>
      </c>
    </row>
    <row r="442" spans="1:50" s="21" customFormat="1" ht="15" x14ac:dyDescent="0.25">
      <c r="A442" s="22">
        <v>43494.740957789356</v>
      </c>
      <c r="B442" s="23" t="s">
        <v>503</v>
      </c>
      <c r="C442" s="23" t="s">
        <v>1596</v>
      </c>
      <c r="D442" s="23" t="s">
        <v>1597</v>
      </c>
      <c r="E442" s="23" t="s">
        <v>1606</v>
      </c>
      <c r="F442" s="23" t="s">
        <v>843</v>
      </c>
      <c r="G442" s="23" t="s">
        <v>1606</v>
      </c>
      <c r="H442" s="23" t="s">
        <v>1770</v>
      </c>
      <c r="I442" s="23" t="s">
        <v>844</v>
      </c>
      <c r="J442" s="24"/>
      <c r="K442" s="23" t="s">
        <v>1623</v>
      </c>
      <c r="L442" s="23">
        <v>1</v>
      </c>
      <c r="M442" s="23" t="s">
        <v>1670</v>
      </c>
      <c r="N442" s="23" t="s">
        <v>845</v>
      </c>
      <c r="O442" s="23" t="s">
        <v>1603</v>
      </c>
      <c r="P442" s="23" t="s">
        <v>846</v>
      </c>
      <c r="Q442" s="23" t="s">
        <v>1605</v>
      </c>
      <c r="R442" s="24"/>
      <c r="S442" s="23" t="s">
        <v>1606</v>
      </c>
      <c r="T442" s="23" t="s">
        <v>1606</v>
      </c>
      <c r="U442" s="23">
        <v>1</v>
      </c>
      <c r="V442" s="23" t="s">
        <v>1606</v>
      </c>
      <c r="W442" s="23" t="s">
        <v>1606</v>
      </c>
      <c r="X442" s="24"/>
      <c r="Y442" s="23" t="s">
        <v>1607</v>
      </c>
      <c r="Z442" s="23" t="s">
        <v>1607</v>
      </c>
      <c r="AA442" s="23" t="s">
        <v>1608</v>
      </c>
      <c r="AB442" s="23" t="s">
        <v>1606</v>
      </c>
      <c r="AC442" s="23" t="s">
        <v>1718</v>
      </c>
      <c r="AD442" s="23" t="s">
        <v>847</v>
      </c>
      <c r="AE442" s="23" t="s">
        <v>848</v>
      </c>
      <c r="AF442" s="23" t="s">
        <v>1597</v>
      </c>
      <c r="AG442" s="23" t="s">
        <v>1606</v>
      </c>
      <c r="AH442" s="23" t="s">
        <v>1606</v>
      </c>
      <c r="AI442" s="23" t="s">
        <v>1606</v>
      </c>
      <c r="AJ442" s="23" t="s">
        <v>1606</v>
      </c>
      <c r="AK442" s="98" t="s">
        <v>1610</v>
      </c>
      <c r="AL442" s="23" t="s">
        <v>849</v>
      </c>
      <c r="AM442" s="23" t="s">
        <v>1606</v>
      </c>
      <c r="AN442" s="23" t="s">
        <v>1606</v>
      </c>
      <c r="AO442" s="23" t="s">
        <v>850</v>
      </c>
      <c r="AP442" s="24"/>
      <c r="AQ442" s="23" t="s">
        <v>0</v>
      </c>
      <c r="AR442" s="24"/>
      <c r="AS442" s="98" t="s">
        <v>1613</v>
      </c>
      <c r="AT442" s="23" t="s">
        <v>1603</v>
      </c>
      <c r="AU442" s="24"/>
      <c r="AV442" s="24"/>
      <c r="AW442" s="23" t="s">
        <v>1601</v>
      </c>
      <c r="AX442" s="23" t="s">
        <v>1606</v>
      </c>
    </row>
    <row r="443" spans="1:50" s="21" customFormat="1" ht="15" x14ac:dyDescent="0.25">
      <c r="A443" s="25">
        <v>43494.822925439817</v>
      </c>
      <c r="B443" s="26" t="s">
        <v>503</v>
      </c>
      <c r="C443" s="26" t="s">
        <v>1621</v>
      </c>
      <c r="D443" s="26" t="s">
        <v>1597</v>
      </c>
      <c r="E443" s="26" t="s">
        <v>1606</v>
      </c>
      <c r="F443" s="26" t="s">
        <v>576</v>
      </c>
      <c r="G443" s="26" t="s">
        <v>1598</v>
      </c>
      <c r="H443" s="26" t="s">
        <v>1599</v>
      </c>
      <c r="I443" s="27"/>
      <c r="J443" s="26" t="s">
        <v>1</v>
      </c>
      <c r="K443" s="26" t="s">
        <v>1623</v>
      </c>
      <c r="L443" s="26">
        <v>1</v>
      </c>
      <c r="M443" s="26" t="s">
        <v>1601</v>
      </c>
      <c r="N443" s="26" t="s">
        <v>1644</v>
      </c>
      <c r="O443" s="26" t="s">
        <v>1603</v>
      </c>
      <c r="P443" s="26" t="s">
        <v>2</v>
      </c>
      <c r="Q443" s="26" t="s">
        <v>1605</v>
      </c>
      <c r="R443" s="27"/>
      <c r="S443" s="26" t="s">
        <v>1606</v>
      </c>
      <c r="T443" s="26" t="s">
        <v>1606</v>
      </c>
      <c r="U443" s="26">
        <v>2</v>
      </c>
      <c r="V443" s="26" t="s">
        <v>1606</v>
      </c>
      <c r="W443" s="26" t="s">
        <v>1603</v>
      </c>
      <c r="X443" s="26" t="s">
        <v>3</v>
      </c>
      <c r="Y443" s="26" t="s">
        <v>1607</v>
      </c>
      <c r="Z443" s="26" t="s">
        <v>1607</v>
      </c>
      <c r="AA443" s="26" t="s">
        <v>1608</v>
      </c>
      <c r="AB443" s="26" t="s">
        <v>1606</v>
      </c>
      <c r="AC443" s="26" t="s">
        <v>1718</v>
      </c>
      <c r="AD443" s="26" t="s">
        <v>4</v>
      </c>
      <c r="AE443" s="26" t="s">
        <v>2187</v>
      </c>
      <c r="AF443" s="26" t="s">
        <v>1597</v>
      </c>
      <c r="AG443" s="26" t="s">
        <v>1603</v>
      </c>
      <c r="AH443" s="26" t="s">
        <v>1606</v>
      </c>
      <c r="AI443" s="26" t="s">
        <v>1606</v>
      </c>
      <c r="AJ443" s="26" t="s">
        <v>1606</v>
      </c>
      <c r="AK443" s="99" t="s">
        <v>1610</v>
      </c>
      <c r="AL443" s="26" t="s">
        <v>5</v>
      </c>
      <c r="AM443" s="26" t="s">
        <v>1606</v>
      </c>
      <c r="AN443" s="26" t="s">
        <v>1598</v>
      </c>
      <c r="AO443" s="26" t="s">
        <v>6</v>
      </c>
      <c r="AP443" s="26" t="s">
        <v>7</v>
      </c>
      <c r="AQ443" s="26" t="s">
        <v>8</v>
      </c>
      <c r="AR443" s="26" t="s">
        <v>9</v>
      </c>
      <c r="AS443" s="99" t="s">
        <v>1613</v>
      </c>
      <c r="AT443" s="26" t="s">
        <v>1603</v>
      </c>
      <c r="AU443" s="26" t="s">
        <v>2282</v>
      </c>
      <c r="AV443" s="26" t="s">
        <v>2282</v>
      </c>
      <c r="AW443" s="26" t="s">
        <v>1601</v>
      </c>
      <c r="AX443" s="26" t="s">
        <v>1606</v>
      </c>
    </row>
    <row r="444" spans="1:50" s="21" customFormat="1" ht="15" x14ac:dyDescent="0.25">
      <c r="A444" s="22">
        <v>43494.921107037037</v>
      </c>
      <c r="B444" s="23" t="s">
        <v>503</v>
      </c>
      <c r="C444" s="23" t="s">
        <v>1621</v>
      </c>
      <c r="D444" s="23" t="s">
        <v>1597</v>
      </c>
      <c r="E444" s="23" t="s">
        <v>1606</v>
      </c>
      <c r="F444" s="23" t="s">
        <v>10</v>
      </c>
      <c r="G444" s="23" t="s">
        <v>1606</v>
      </c>
      <c r="H444" s="23" t="s">
        <v>1599</v>
      </c>
      <c r="I444" s="24"/>
      <c r="J444" s="23" t="s">
        <v>2150</v>
      </c>
      <c r="K444" s="23" t="s">
        <v>1600</v>
      </c>
      <c r="L444" s="23">
        <v>1</v>
      </c>
      <c r="M444" s="23" t="s">
        <v>1670</v>
      </c>
      <c r="N444" s="23" t="s">
        <v>11</v>
      </c>
      <c r="O444" s="23" t="s">
        <v>1606</v>
      </c>
      <c r="P444" s="23" t="s">
        <v>12</v>
      </c>
      <c r="Q444" s="23" t="s">
        <v>1673</v>
      </c>
      <c r="R444" s="24"/>
      <c r="S444" s="23" t="s">
        <v>1606</v>
      </c>
      <c r="T444" s="23" t="s">
        <v>1606</v>
      </c>
      <c r="U444" s="23">
        <v>1</v>
      </c>
      <c r="V444" s="23" t="s">
        <v>1606</v>
      </c>
      <c r="W444" s="23" t="s">
        <v>1606</v>
      </c>
      <c r="X444" s="24"/>
      <c r="Y444" s="23" t="s">
        <v>1607</v>
      </c>
      <c r="Z444" s="23" t="s">
        <v>1607</v>
      </c>
      <c r="AA444" s="23" t="s">
        <v>1608</v>
      </c>
      <c r="AB444" s="23" t="s">
        <v>1606</v>
      </c>
      <c r="AC444" s="23" t="s">
        <v>1718</v>
      </c>
      <c r="AD444" s="23" t="s">
        <v>13</v>
      </c>
      <c r="AE444" s="24"/>
      <c r="AF444" s="23" t="s">
        <v>1597</v>
      </c>
      <c r="AG444" s="23" t="s">
        <v>1603</v>
      </c>
      <c r="AH444" s="23" t="s">
        <v>1603</v>
      </c>
      <c r="AI444" s="23" t="s">
        <v>1606</v>
      </c>
      <c r="AJ444" s="23" t="s">
        <v>1606</v>
      </c>
      <c r="AK444" s="98" t="s">
        <v>1610</v>
      </c>
      <c r="AL444" s="23" t="s">
        <v>14</v>
      </c>
      <c r="AM444" s="23" t="s">
        <v>1606</v>
      </c>
      <c r="AN444" s="23" t="s">
        <v>1606</v>
      </c>
      <c r="AO444" s="24"/>
      <c r="AP444" s="24"/>
      <c r="AQ444" s="23" t="s">
        <v>15</v>
      </c>
      <c r="AR444" s="23" t="s">
        <v>16</v>
      </c>
      <c r="AS444" s="98" t="s">
        <v>1610</v>
      </c>
      <c r="AT444" s="23" t="s">
        <v>1603</v>
      </c>
      <c r="AU444" s="23" t="s">
        <v>17</v>
      </c>
      <c r="AV444" s="24"/>
      <c r="AW444" s="23" t="s">
        <v>1650</v>
      </c>
      <c r="AX444" s="23" t="s">
        <v>1606</v>
      </c>
    </row>
    <row r="445" spans="1:50" s="21" customFormat="1" ht="15" x14ac:dyDescent="0.25">
      <c r="A445" s="25">
        <v>43495.523480474541</v>
      </c>
      <c r="B445" s="26" t="s">
        <v>503</v>
      </c>
      <c r="C445" s="26" t="s">
        <v>1621</v>
      </c>
      <c r="D445" s="26" t="s">
        <v>1618</v>
      </c>
      <c r="E445" s="26" t="s">
        <v>1606</v>
      </c>
      <c r="F445" s="26" t="s">
        <v>576</v>
      </c>
      <c r="G445" s="26" t="s">
        <v>1598</v>
      </c>
      <c r="H445" s="26" t="s">
        <v>1599</v>
      </c>
      <c r="I445" s="27"/>
      <c r="J445" s="26" t="s">
        <v>18</v>
      </c>
      <c r="K445" s="26" t="s">
        <v>1623</v>
      </c>
      <c r="L445" s="26">
        <v>3</v>
      </c>
      <c r="M445" s="26" t="s">
        <v>1628</v>
      </c>
      <c r="N445" s="26" t="s">
        <v>19</v>
      </c>
      <c r="O445" s="26" t="s">
        <v>1603</v>
      </c>
      <c r="P445" s="26" t="s">
        <v>20</v>
      </c>
      <c r="Q445" s="26" t="s">
        <v>1605</v>
      </c>
      <c r="R445" s="27"/>
      <c r="S445" s="26" t="s">
        <v>1606</v>
      </c>
      <c r="T445" s="26" t="s">
        <v>1606</v>
      </c>
      <c r="U445" s="26">
        <v>1</v>
      </c>
      <c r="V445" s="26" t="s">
        <v>1603</v>
      </c>
      <c r="W445" s="26" t="s">
        <v>1606</v>
      </c>
      <c r="X445" s="27"/>
      <c r="Y445" s="26" t="s">
        <v>1642</v>
      </c>
      <c r="Z445" s="26" t="s">
        <v>1607</v>
      </c>
      <c r="AA445" s="26" t="s">
        <v>1608</v>
      </c>
      <c r="AB445" s="26" t="s">
        <v>1606</v>
      </c>
      <c r="AC445" s="26" t="s">
        <v>1609</v>
      </c>
      <c r="AD445" s="27"/>
      <c r="AE445" s="27"/>
      <c r="AF445" s="26" t="s">
        <v>1630</v>
      </c>
      <c r="AG445" s="26" t="s">
        <v>1598</v>
      </c>
      <c r="AH445" s="26" t="s">
        <v>1598</v>
      </c>
      <c r="AI445" s="26" t="s">
        <v>1598</v>
      </c>
      <c r="AJ445" s="26" t="s">
        <v>1598</v>
      </c>
      <c r="AK445" s="99" t="s">
        <v>1613</v>
      </c>
      <c r="AL445" s="27"/>
      <c r="AM445" s="26" t="s">
        <v>1606</v>
      </c>
      <c r="AN445" s="26" t="s">
        <v>1603</v>
      </c>
      <c r="AO445" s="27"/>
      <c r="AP445" s="27"/>
      <c r="AQ445" s="26" t="s">
        <v>21</v>
      </c>
      <c r="AR445" s="27"/>
      <c r="AS445" s="99" t="s">
        <v>1613</v>
      </c>
      <c r="AT445" s="26" t="s">
        <v>1603</v>
      </c>
      <c r="AU445" s="27"/>
      <c r="AV445" s="27"/>
      <c r="AW445" s="26" t="s">
        <v>1650</v>
      </c>
      <c r="AX445" s="26" t="s">
        <v>1606</v>
      </c>
    </row>
    <row r="446" spans="1:50" s="21" customFormat="1" ht="15" x14ac:dyDescent="0.25">
      <c r="A446" s="22">
        <v>43495.524519166662</v>
      </c>
      <c r="B446" s="23" t="s">
        <v>503</v>
      </c>
      <c r="C446" s="23" t="s">
        <v>1596</v>
      </c>
      <c r="D446" s="23" t="s">
        <v>1597</v>
      </c>
      <c r="E446" s="23" t="s">
        <v>1598</v>
      </c>
      <c r="F446" s="24"/>
      <c r="G446" s="23" t="s">
        <v>1598</v>
      </c>
      <c r="H446" s="23" t="s">
        <v>1599</v>
      </c>
      <c r="I446" s="24"/>
      <c r="J446" s="24"/>
      <c r="K446" s="23" t="s">
        <v>1623</v>
      </c>
      <c r="L446" s="23">
        <v>2</v>
      </c>
      <c r="M446" s="23" t="s">
        <v>1601</v>
      </c>
      <c r="N446" s="23" t="s">
        <v>1633</v>
      </c>
      <c r="O446" s="23" t="s">
        <v>1606</v>
      </c>
      <c r="P446" s="23" t="s">
        <v>2032</v>
      </c>
      <c r="Q446" s="23" t="s">
        <v>1605</v>
      </c>
      <c r="R446" s="24"/>
      <c r="S446" s="23" t="s">
        <v>1603</v>
      </c>
      <c r="T446" s="23" t="s">
        <v>1606</v>
      </c>
      <c r="U446" s="23">
        <v>5</v>
      </c>
      <c r="V446" s="23" t="s">
        <v>1606</v>
      </c>
      <c r="W446" s="23" t="s">
        <v>1606</v>
      </c>
      <c r="X446" s="24"/>
      <c r="Y446" s="23" t="s">
        <v>1607</v>
      </c>
      <c r="Z446" s="23" t="s">
        <v>1607</v>
      </c>
      <c r="AA446" s="23" t="s">
        <v>1608</v>
      </c>
      <c r="AB446" s="23" t="s">
        <v>1606</v>
      </c>
      <c r="AC446" s="23" t="s">
        <v>1718</v>
      </c>
      <c r="AD446" s="23" t="s">
        <v>22</v>
      </c>
      <c r="AE446" s="24"/>
      <c r="AF446" s="23" t="s">
        <v>1597</v>
      </c>
      <c r="AG446" s="23" t="s">
        <v>1603</v>
      </c>
      <c r="AH446" s="23" t="s">
        <v>1603</v>
      </c>
      <c r="AI446" s="23" t="s">
        <v>1598</v>
      </c>
      <c r="AJ446" s="23" t="s">
        <v>1606</v>
      </c>
      <c r="AK446" s="98" t="s">
        <v>1613</v>
      </c>
      <c r="AL446" s="24"/>
      <c r="AM446" s="23" t="s">
        <v>1606</v>
      </c>
      <c r="AN446" s="23" t="s">
        <v>1606</v>
      </c>
      <c r="AO446" s="24"/>
      <c r="AP446" s="24"/>
      <c r="AQ446" s="23" t="s">
        <v>23</v>
      </c>
      <c r="AR446" s="24"/>
      <c r="AS446" s="98" t="s">
        <v>1620</v>
      </c>
      <c r="AT446" s="23" t="s">
        <v>1603</v>
      </c>
      <c r="AU446" s="24"/>
      <c r="AV446" s="24"/>
      <c r="AW446" s="23" t="s">
        <v>1601</v>
      </c>
      <c r="AX446" s="23" t="s">
        <v>1606</v>
      </c>
    </row>
    <row r="447" spans="1:50" s="21" customFormat="1" ht="15" x14ac:dyDescent="0.25">
      <c r="A447" s="25">
        <v>43495.528373946756</v>
      </c>
      <c r="B447" s="26" t="s">
        <v>503</v>
      </c>
      <c r="C447" s="26" t="s">
        <v>1621</v>
      </c>
      <c r="D447" s="26" t="s">
        <v>1597</v>
      </c>
      <c r="E447" s="26" t="s">
        <v>1606</v>
      </c>
      <c r="F447" s="26" t="s">
        <v>24</v>
      </c>
      <c r="G447" s="26" t="s">
        <v>1606</v>
      </c>
      <c r="H447" s="26" t="s">
        <v>1599</v>
      </c>
      <c r="I447" s="27"/>
      <c r="J447" s="26" t="s">
        <v>25</v>
      </c>
      <c r="K447" s="26" t="s">
        <v>1600</v>
      </c>
      <c r="L447" s="26">
        <v>1</v>
      </c>
      <c r="M447" s="26" t="s">
        <v>1601</v>
      </c>
      <c r="N447" s="26" t="s">
        <v>26</v>
      </c>
      <c r="O447" s="26" t="s">
        <v>1606</v>
      </c>
      <c r="P447" s="26" t="s">
        <v>27</v>
      </c>
      <c r="Q447" s="26" t="s">
        <v>1605</v>
      </c>
      <c r="R447" s="27"/>
      <c r="S447" s="26" t="s">
        <v>1606</v>
      </c>
      <c r="T447" s="26" t="s">
        <v>1606</v>
      </c>
      <c r="U447" s="26">
        <v>2</v>
      </c>
      <c r="V447" s="26" t="s">
        <v>1606</v>
      </c>
      <c r="W447" s="26" t="s">
        <v>1606</v>
      </c>
      <c r="X447" s="26" t="s">
        <v>28</v>
      </c>
      <c r="Y447" s="26" t="s">
        <v>1607</v>
      </c>
      <c r="Z447" s="26" t="s">
        <v>1607</v>
      </c>
      <c r="AA447" s="26" t="s">
        <v>1608</v>
      </c>
      <c r="AB447" s="26" t="s">
        <v>1606</v>
      </c>
      <c r="AC447" s="26" t="s">
        <v>1617</v>
      </c>
      <c r="AD447" s="27"/>
      <c r="AE447" s="26" t="s">
        <v>29</v>
      </c>
      <c r="AF447" s="26" t="s">
        <v>1597</v>
      </c>
      <c r="AG447" s="26" t="s">
        <v>1606</v>
      </c>
      <c r="AH447" s="26" t="s">
        <v>1606</v>
      </c>
      <c r="AI447" s="26" t="s">
        <v>1606</v>
      </c>
      <c r="AJ447" s="26" t="s">
        <v>1606</v>
      </c>
      <c r="AK447" s="99" t="s">
        <v>1610</v>
      </c>
      <c r="AL447" s="26" t="s">
        <v>30</v>
      </c>
      <c r="AM447" s="26" t="s">
        <v>1606</v>
      </c>
      <c r="AN447" s="26" t="s">
        <v>1606</v>
      </c>
      <c r="AO447" s="26" t="s">
        <v>31</v>
      </c>
      <c r="AP447" s="26" t="s">
        <v>32</v>
      </c>
      <c r="AQ447" s="26" t="s">
        <v>33</v>
      </c>
      <c r="AR447" s="27"/>
      <c r="AS447" s="99" t="s">
        <v>1613</v>
      </c>
      <c r="AT447" s="26" t="s">
        <v>1606</v>
      </c>
      <c r="AU447" s="27"/>
      <c r="AV447" s="27"/>
      <c r="AW447" s="26" t="s">
        <v>1650</v>
      </c>
      <c r="AX447" s="26" t="s">
        <v>1606</v>
      </c>
    </row>
    <row r="448" spans="1:50" s="21" customFormat="1" ht="15" x14ac:dyDescent="0.25">
      <c r="A448" s="22">
        <v>43495.543898171294</v>
      </c>
      <c r="B448" s="23" t="s">
        <v>503</v>
      </c>
      <c r="C448" s="23" t="s">
        <v>1596</v>
      </c>
      <c r="D448" s="23" t="s">
        <v>1597</v>
      </c>
      <c r="E448" s="23" t="s">
        <v>1606</v>
      </c>
      <c r="F448" s="23" t="s">
        <v>34</v>
      </c>
      <c r="G448" s="23" t="s">
        <v>1606</v>
      </c>
      <c r="H448" s="23" t="s">
        <v>1599</v>
      </c>
      <c r="I448" s="24"/>
      <c r="J448" s="23" t="s">
        <v>35</v>
      </c>
      <c r="K448" s="23" t="s">
        <v>1600</v>
      </c>
      <c r="L448" s="23">
        <v>1</v>
      </c>
      <c r="M448" s="23" t="s">
        <v>1601</v>
      </c>
      <c r="N448" s="23" t="s">
        <v>36</v>
      </c>
      <c r="O448" s="23" t="s">
        <v>1606</v>
      </c>
      <c r="P448" s="23" t="s">
        <v>37</v>
      </c>
      <c r="Q448" s="23" t="s">
        <v>1605</v>
      </c>
      <c r="R448" s="24"/>
      <c r="S448" s="23" t="s">
        <v>1606</v>
      </c>
      <c r="T448" s="23" t="s">
        <v>1606</v>
      </c>
      <c r="U448" s="23">
        <v>2</v>
      </c>
      <c r="V448" s="23" t="s">
        <v>1606</v>
      </c>
      <c r="W448" s="23" t="s">
        <v>1606</v>
      </c>
      <c r="X448" s="23" t="s">
        <v>38</v>
      </c>
      <c r="Y448" s="23" t="s">
        <v>1607</v>
      </c>
      <c r="Z448" s="23" t="s">
        <v>1607</v>
      </c>
      <c r="AA448" s="23" t="s">
        <v>1608</v>
      </c>
      <c r="AB448" s="23" t="s">
        <v>1606</v>
      </c>
      <c r="AC448" s="23" t="s">
        <v>1617</v>
      </c>
      <c r="AD448" s="24"/>
      <c r="AE448" s="24"/>
      <c r="AF448" s="23" t="s">
        <v>1597</v>
      </c>
      <c r="AG448" s="23" t="s">
        <v>1606</v>
      </c>
      <c r="AH448" s="23" t="s">
        <v>1606</v>
      </c>
      <c r="AI448" s="23" t="s">
        <v>1606</v>
      </c>
      <c r="AJ448" s="23" t="s">
        <v>1606</v>
      </c>
      <c r="AK448" s="98" t="s">
        <v>1610</v>
      </c>
      <c r="AL448" s="24"/>
      <c r="AM448" s="23" t="s">
        <v>1606</v>
      </c>
      <c r="AN448" s="23" t="s">
        <v>1606</v>
      </c>
      <c r="AO448" s="23" t="s">
        <v>39</v>
      </c>
      <c r="AP448" s="23" t="s">
        <v>40</v>
      </c>
      <c r="AQ448" s="23" t="s">
        <v>41</v>
      </c>
      <c r="AR448" s="24"/>
      <c r="AS448" s="98" t="s">
        <v>1613</v>
      </c>
      <c r="AT448" s="23" t="s">
        <v>1606</v>
      </c>
      <c r="AU448" s="24"/>
      <c r="AV448" s="24"/>
      <c r="AW448" s="23" t="s">
        <v>1601</v>
      </c>
      <c r="AX448" s="23" t="s">
        <v>1606</v>
      </c>
    </row>
    <row r="449" spans="1:50" s="21" customFormat="1" ht="15" x14ac:dyDescent="0.25">
      <c r="A449" s="25">
        <v>43495.652703784726</v>
      </c>
      <c r="B449" s="26" t="s">
        <v>503</v>
      </c>
      <c r="C449" s="26" t="s">
        <v>1596</v>
      </c>
      <c r="D449" s="26" t="s">
        <v>1597</v>
      </c>
      <c r="E449" s="26" t="s">
        <v>1606</v>
      </c>
      <c r="F449" s="26" t="s">
        <v>42</v>
      </c>
      <c r="G449" s="26" t="s">
        <v>1598</v>
      </c>
      <c r="H449" s="26" t="s">
        <v>1599</v>
      </c>
      <c r="I449" s="27"/>
      <c r="J449" s="26" t="s">
        <v>1882</v>
      </c>
      <c r="K449" s="26" t="s">
        <v>1623</v>
      </c>
      <c r="L449" s="26">
        <v>3</v>
      </c>
      <c r="M449" s="26" t="s">
        <v>1601</v>
      </c>
      <c r="N449" s="26" t="s">
        <v>43</v>
      </c>
      <c r="O449" s="26" t="s">
        <v>1606</v>
      </c>
      <c r="P449" s="26" t="s">
        <v>44</v>
      </c>
      <c r="Q449" s="26" t="s">
        <v>1605</v>
      </c>
      <c r="R449" s="27"/>
      <c r="S449" s="26" t="s">
        <v>1606</v>
      </c>
      <c r="T449" s="26" t="s">
        <v>1606</v>
      </c>
      <c r="U449" s="26">
        <v>1</v>
      </c>
      <c r="V449" s="26" t="s">
        <v>1606</v>
      </c>
      <c r="W449" s="26" t="s">
        <v>1606</v>
      </c>
      <c r="X449" s="27"/>
      <c r="Y449" s="26" t="s">
        <v>1607</v>
      </c>
      <c r="Z449" s="26" t="s">
        <v>1607</v>
      </c>
      <c r="AA449" s="26" t="s">
        <v>1608</v>
      </c>
      <c r="AB449" s="26" t="s">
        <v>1606</v>
      </c>
      <c r="AC449" s="26" t="s">
        <v>1617</v>
      </c>
      <c r="AD449" s="27"/>
      <c r="AE449" s="27"/>
      <c r="AF449" s="26" t="s">
        <v>1618</v>
      </c>
      <c r="AG449" s="26" t="s">
        <v>1603</v>
      </c>
      <c r="AH449" s="26" t="s">
        <v>1606</v>
      </c>
      <c r="AI449" s="26" t="s">
        <v>1606</v>
      </c>
      <c r="AJ449" s="26" t="s">
        <v>1606</v>
      </c>
      <c r="AK449" s="99" t="s">
        <v>1610</v>
      </c>
      <c r="AL449" s="27"/>
      <c r="AM449" s="26" t="s">
        <v>1606</v>
      </c>
      <c r="AN449" s="26" t="s">
        <v>1606</v>
      </c>
      <c r="AO449" s="26" t="s">
        <v>45</v>
      </c>
      <c r="AP449" s="26" t="s">
        <v>1676</v>
      </c>
      <c r="AQ449" s="26" t="s">
        <v>46</v>
      </c>
      <c r="AR449" s="26" t="s">
        <v>47</v>
      </c>
      <c r="AS449" s="99" t="s">
        <v>1613</v>
      </c>
      <c r="AT449" s="26" t="s">
        <v>1606</v>
      </c>
      <c r="AU449" s="27"/>
      <c r="AV449" s="27"/>
      <c r="AW449" s="26" t="s">
        <v>1650</v>
      </c>
      <c r="AX449" s="26" t="s">
        <v>1606</v>
      </c>
    </row>
    <row r="450" spans="1:50" s="21" customFormat="1" ht="15" x14ac:dyDescent="0.25">
      <c r="A450" s="22">
        <v>43495.67489944445</v>
      </c>
      <c r="B450" s="23" t="s">
        <v>503</v>
      </c>
      <c r="C450" s="23" t="s">
        <v>1596</v>
      </c>
      <c r="D450" s="23" t="s">
        <v>1597</v>
      </c>
      <c r="E450" s="23" t="s">
        <v>1606</v>
      </c>
      <c r="F450" s="23" t="s">
        <v>48</v>
      </c>
      <c r="G450" s="23" t="s">
        <v>1606</v>
      </c>
      <c r="H450" s="23" t="s">
        <v>1599</v>
      </c>
      <c r="I450" s="24"/>
      <c r="J450" s="23" t="s">
        <v>49</v>
      </c>
      <c r="K450" s="23" t="s">
        <v>1600</v>
      </c>
      <c r="L450" s="23">
        <v>1</v>
      </c>
      <c r="M450" s="23" t="s">
        <v>1670</v>
      </c>
      <c r="N450" s="23" t="s">
        <v>50</v>
      </c>
      <c r="O450" s="23" t="s">
        <v>1606</v>
      </c>
      <c r="P450" s="23" t="s">
        <v>49</v>
      </c>
      <c r="Q450" s="23" t="s">
        <v>1605</v>
      </c>
      <c r="R450" s="24"/>
      <c r="S450" s="23" t="s">
        <v>1606</v>
      </c>
      <c r="T450" s="23" t="s">
        <v>1606</v>
      </c>
      <c r="U450" s="23">
        <v>1</v>
      </c>
      <c r="V450" s="23" t="s">
        <v>1606</v>
      </c>
      <c r="W450" s="23" t="s">
        <v>1606</v>
      </c>
      <c r="X450" s="23" t="s">
        <v>49</v>
      </c>
      <c r="Y450" s="23" t="s">
        <v>1616</v>
      </c>
      <c r="Z450" s="23" t="s">
        <v>1607</v>
      </c>
      <c r="AA450" s="23" t="s">
        <v>1608</v>
      </c>
      <c r="AB450" s="23" t="s">
        <v>1606</v>
      </c>
      <c r="AC450" s="23" t="s">
        <v>1617</v>
      </c>
      <c r="AD450" s="23" t="s">
        <v>51</v>
      </c>
      <c r="AE450" s="23" t="s">
        <v>49</v>
      </c>
      <c r="AF450" s="23" t="s">
        <v>1597</v>
      </c>
      <c r="AG450" s="23" t="s">
        <v>1603</v>
      </c>
      <c r="AH450" s="23" t="s">
        <v>1603</v>
      </c>
      <c r="AI450" s="23" t="s">
        <v>1606</v>
      </c>
      <c r="AJ450" s="23" t="s">
        <v>1606</v>
      </c>
      <c r="AK450" s="98" t="s">
        <v>1610</v>
      </c>
      <c r="AL450" s="23" t="s">
        <v>52</v>
      </c>
      <c r="AM450" s="23" t="s">
        <v>1606</v>
      </c>
      <c r="AN450" s="23" t="s">
        <v>1598</v>
      </c>
      <c r="AO450" s="23" t="s">
        <v>53</v>
      </c>
      <c r="AP450" s="23" t="s">
        <v>49</v>
      </c>
      <c r="AQ450" s="23" t="s">
        <v>54</v>
      </c>
      <c r="AR450" s="23" t="s">
        <v>55</v>
      </c>
      <c r="AS450" s="98" t="s">
        <v>1613</v>
      </c>
      <c r="AT450" s="23" t="s">
        <v>1606</v>
      </c>
      <c r="AU450" s="23" t="s">
        <v>1648</v>
      </c>
      <c r="AV450" s="23" t="s">
        <v>1649</v>
      </c>
      <c r="AW450" s="23" t="s">
        <v>1650</v>
      </c>
      <c r="AX450" s="23" t="s">
        <v>1606</v>
      </c>
    </row>
    <row r="451" spans="1:50" s="21" customFormat="1" ht="15" x14ac:dyDescent="0.25">
      <c r="A451" s="25">
        <v>43495.704761782406</v>
      </c>
      <c r="B451" s="26" t="s">
        <v>503</v>
      </c>
      <c r="C451" s="26" t="s">
        <v>1596</v>
      </c>
      <c r="D451" s="26" t="s">
        <v>1597</v>
      </c>
      <c r="E451" s="26" t="s">
        <v>1606</v>
      </c>
      <c r="F451" s="26" t="s">
        <v>576</v>
      </c>
      <c r="G451" s="26" t="s">
        <v>1606</v>
      </c>
      <c r="H451" s="26" t="s">
        <v>1599</v>
      </c>
      <c r="I451" s="27"/>
      <c r="J451" s="26" t="s">
        <v>56</v>
      </c>
      <c r="K451" s="26" t="s">
        <v>1640</v>
      </c>
      <c r="L451" s="26">
        <v>2</v>
      </c>
      <c r="M451" s="26" t="s">
        <v>1601</v>
      </c>
      <c r="N451" s="26" t="s">
        <v>1679</v>
      </c>
      <c r="O451" s="26" t="s">
        <v>1603</v>
      </c>
      <c r="P451" s="26" t="s">
        <v>57</v>
      </c>
      <c r="Q451" s="26" t="s">
        <v>1605</v>
      </c>
      <c r="R451" s="27"/>
      <c r="S451" s="26" t="s">
        <v>1606</v>
      </c>
      <c r="T451" s="26" t="s">
        <v>1606</v>
      </c>
      <c r="U451" s="26">
        <v>1</v>
      </c>
      <c r="V451" s="26" t="s">
        <v>1606</v>
      </c>
      <c r="W451" s="26" t="s">
        <v>1606</v>
      </c>
      <c r="X451" s="27"/>
      <c r="Y451" s="26" t="s">
        <v>1607</v>
      </c>
      <c r="Z451" s="26" t="s">
        <v>1607</v>
      </c>
      <c r="AA451" s="26" t="s">
        <v>1608</v>
      </c>
      <c r="AB451" s="26" t="s">
        <v>1606</v>
      </c>
      <c r="AC451" s="26" t="s">
        <v>1718</v>
      </c>
      <c r="AD451" s="26" t="s">
        <v>58</v>
      </c>
      <c r="AE451" s="27"/>
      <c r="AF451" s="26" t="s">
        <v>1597</v>
      </c>
      <c r="AG451" s="26" t="s">
        <v>1603</v>
      </c>
      <c r="AH451" s="26" t="s">
        <v>1598</v>
      </c>
      <c r="AI451" s="26" t="s">
        <v>1606</v>
      </c>
      <c r="AJ451" s="26" t="s">
        <v>1606</v>
      </c>
      <c r="AK451" s="99" t="s">
        <v>1610</v>
      </c>
      <c r="AL451" s="27"/>
      <c r="AM451" s="26" t="s">
        <v>1606</v>
      </c>
      <c r="AN451" s="26" t="s">
        <v>1606</v>
      </c>
      <c r="AO451" s="26" t="s">
        <v>59</v>
      </c>
      <c r="AP451" s="27"/>
      <c r="AQ451" s="26" t="s">
        <v>60</v>
      </c>
      <c r="AR451" s="27"/>
      <c r="AS451" s="99" t="s">
        <v>1610</v>
      </c>
      <c r="AT451" s="26" t="s">
        <v>1603</v>
      </c>
      <c r="AU451" s="27"/>
      <c r="AV451" s="27"/>
      <c r="AW451" s="26" t="s">
        <v>1650</v>
      </c>
      <c r="AX451" s="26" t="s">
        <v>1606</v>
      </c>
    </row>
    <row r="452" spans="1:50" s="21" customFormat="1" ht="15" x14ac:dyDescent="0.25">
      <c r="A452" s="22">
        <v>43495.873539537039</v>
      </c>
      <c r="B452" s="23" t="s">
        <v>503</v>
      </c>
      <c r="C452" s="23" t="s">
        <v>1596</v>
      </c>
      <c r="D452" s="23" t="s">
        <v>1597</v>
      </c>
      <c r="E452" s="23" t="s">
        <v>1606</v>
      </c>
      <c r="F452" s="23" t="s">
        <v>61</v>
      </c>
      <c r="G452" s="23" t="s">
        <v>1598</v>
      </c>
      <c r="H452" s="23" t="s">
        <v>1599</v>
      </c>
      <c r="I452" s="24"/>
      <c r="J452" s="24"/>
      <c r="K452" s="23" t="s">
        <v>1623</v>
      </c>
      <c r="L452" s="23">
        <v>3</v>
      </c>
      <c r="M452" s="23" t="s">
        <v>1670</v>
      </c>
      <c r="N452" s="23" t="s">
        <v>62</v>
      </c>
      <c r="O452" s="23" t="s">
        <v>1606</v>
      </c>
      <c r="P452" s="23" t="s">
        <v>1767</v>
      </c>
      <c r="Q452" s="23" t="s">
        <v>1605</v>
      </c>
      <c r="R452" s="24"/>
      <c r="S452" s="23" t="s">
        <v>1603</v>
      </c>
      <c r="T452" s="23" t="s">
        <v>1606</v>
      </c>
      <c r="U452" s="23">
        <v>1</v>
      </c>
      <c r="V452" s="23" t="s">
        <v>1606</v>
      </c>
      <c r="W452" s="23" t="s">
        <v>1606</v>
      </c>
      <c r="X452" s="24"/>
      <c r="Y452" s="23" t="s">
        <v>1607</v>
      </c>
      <c r="Z452" s="23" t="s">
        <v>1616</v>
      </c>
      <c r="AA452" s="23" t="s">
        <v>1608</v>
      </c>
      <c r="AB452" s="23" t="s">
        <v>1606</v>
      </c>
      <c r="AC452" s="23" t="s">
        <v>1617</v>
      </c>
      <c r="AD452" s="24"/>
      <c r="AE452" s="24"/>
      <c r="AF452" s="23" t="s">
        <v>1597</v>
      </c>
      <c r="AG452" s="23" t="s">
        <v>1603</v>
      </c>
      <c r="AH452" s="23" t="s">
        <v>1603</v>
      </c>
      <c r="AI452" s="23" t="s">
        <v>1606</v>
      </c>
      <c r="AJ452" s="23" t="s">
        <v>1606</v>
      </c>
      <c r="AK452" s="98" t="s">
        <v>1610</v>
      </c>
      <c r="AL452" s="24"/>
      <c r="AM452" s="23" t="s">
        <v>1606</v>
      </c>
      <c r="AN452" s="23" t="s">
        <v>1606</v>
      </c>
      <c r="AO452" s="24"/>
      <c r="AP452" s="24"/>
      <c r="AQ452" s="23" t="s">
        <v>63</v>
      </c>
      <c r="AR452" s="24"/>
      <c r="AS452" s="98" t="s">
        <v>1620</v>
      </c>
      <c r="AT452" s="23" t="s">
        <v>1606</v>
      </c>
      <c r="AU452" s="24"/>
      <c r="AV452" s="24"/>
      <c r="AW452" s="23" t="s">
        <v>1650</v>
      </c>
      <c r="AX452" s="23" t="s">
        <v>1606</v>
      </c>
    </row>
    <row r="453" spans="1:50" s="21" customFormat="1" ht="15" x14ac:dyDescent="0.25">
      <c r="A453" s="25">
        <v>43496.292136956021</v>
      </c>
      <c r="B453" s="26" t="s">
        <v>503</v>
      </c>
      <c r="C453" s="26" t="s">
        <v>1596</v>
      </c>
      <c r="D453" s="26" t="s">
        <v>1597</v>
      </c>
      <c r="E453" s="26" t="s">
        <v>1606</v>
      </c>
      <c r="F453" s="26" t="s">
        <v>799</v>
      </c>
      <c r="G453" s="26" t="s">
        <v>1606</v>
      </c>
      <c r="H453" s="26" t="s">
        <v>1599</v>
      </c>
      <c r="I453" s="27"/>
      <c r="J453" s="26" t="s">
        <v>64</v>
      </c>
      <c r="K453" s="26" t="s">
        <v>1600</v>
      </c>
      <c r="L453" s="26">
        <v>5</v>
      </c>
      <c r="M453" s="26" t="s">
        <v>1670</v>
      </c>
      <c r="N453" s="26" t="s">
        <v>1679</v>
      </c>
      <c r="O453" s="26" t="s">
        <v>1603</v>
      </c>
      <c r="P453" s="26" t="s">
        <v>65</v>
      </c>
      <c r="Q453" s="26" t="s">
        <v>1605</v>
      </c>
      <c r="R453" s="27"/>
      <c r="S453" s="26" t="s">
        <v>1606</v>
      </c>
      <c r="T453" s="26" t="s">
        <v>1606</v>
      </c>
      <c r="U453" s="26">
        <v>5</v>
      </c>
      <c r="V453" s="26" t="s">
        <v>1606</v>
      </c>
      <c r="W453" s="26" t="s">
        <v>1606</v>
      </c>
      <c r="X453" s="27"/>
      <c r="Y453" s="26" t="s">
        <v>1616</v>
      </c>
      <c r="Z453" s="26" t="s">
        <v>1616</v>
      </c>
      <c r="AA453" s="26" t="s">
        <v>1608</v>
      </c>
      <c r="AB453" s="26" t="s">
        <v>1598</v>
      </c>
      <c r="AC453" s="26" t="s">
        <v>1617</v>
      </c>
      <c r="AD453" s="27"/>
      <c r="AE453" s="27"/>
      <c r="AF453" s="26" t="s">
        <v>1597</v>
      </c>
      <c r="AG453" s="26" t="s">
        <v>1603</v>
      </c>
      <c r="AH453" s="26" t="s">
        <v>1598</v>
      </c>
      <c r="AI453" s="26" t="s">
        <v>1606</v>
      </c>
      <c r="AJ453" s="26" t="s">
        <v>1598</v>
      </c>
      <c r="AK453" s="99" t="s">
        <v>1610</v>
      </c>
      <c r="AL453" s="27"/>
      <c r="AM453" s="26" t="s">
        <v>1606</v>
      </c>
      <c r="AN453" s="26" t="s">
        <v>1606</v>
      </c>
      <c r="AO453" s="26" t="s">
        <v>66</v>
      </c>
      <c r="AP453" s="27"/>
      <c r="AQ453" s="26" t="s">
        <v>67</v>
      </c>
      <c r="AR453" s="27"/>
      <c r="AS453" s="99" t="s">
        <v>1610</v>
      </c>
      <c r="AT453" s="26" t="s">
        <v>1603</v>
      </c>
      <c r="AU453" s="27"/>
      <c r="AV453" s="27"/>
      <c r="AW453" s="26" t="s">
        <v>1650</v>
      </c>
      <c r="AX453" s="26" t="s">
        <v>1606</v>
      </c>
    </row>
    <row r="454" spans="1:50" s="21" customFormat="1" ht="15" x14ac:dyDescent="0.25">
      <c r="A454" s="22">
        <v>43496.296277650465</v>
      </c>
      <c r="B454" s="23" t="s">
        <v>503</v>
      </c>
      <c r="C454" s="23" t="s">
        <v>1596</v>
      </c>
      <c r="D454" s="23" t="s">
        <v>1597</v>
      </c>
      <c r="E454" s="23" t="s">
        <v>1606</v>
      </c>
      <c r="F454" s="23" t="s">
        <v>799</v>
      </c>
      <c r="G454" s="23" t="s">
        <v>1606</v>
      </c>
      <c r="H454" s="23" t="s">
        <v>1599</v>
      </c>
      <c r="I454" s="23" t="s">
        <v>68</v>
      </c>
      <c r="J454" s="24"/>
      <c r="K454" s="23" t="s">
        <v>1600</v>
      </c>
      <c r="L454" s="23">
        <v>1</v>
      </c>
      <c r="M454" s="23" t="s">
        <v>1601</v>
      </c>
      <c r="N454" s="23" t="s">
        <v>69</v>
      </c>
      <c r="O454" s="23" t="s">
        <v>1603</v>
      </c>
      <c r="P454" s="23" t="s">
        <v>70</v>
      </c>
      <c r="Q454" s="23" t="s">
        <v>1605</v>
      </c>
      <c r="R454" s="24"/>
      <c r="S454" s="23" t="s">
        <v>1606</v>
      </c>
      <c r="T454" s="23" t="s">
        <v>1606</v>
      </c>
      <c r="U454" s="23">
        <v>1</v>
      </c>
      <c r="V454" s="23" t="s">
        <v>1606</v>
      </c>
      <c r="W454" s="23" t="s">
        <v>1606</v>
      </c>
      <c r="X454" s="24"/>
      <c r="Y454" s="23" t="s">
        <v>1607</v>
      </c>
      <c r="Z454" s="23" t="s">
        <v>1607</v>
      </c>
      <c r="AA454" s="23" t="s">
        <v>1608</v>
      </c>
      <c r="AB454" s="23" t="s">
        <v>1606</v>
      </c>
      <c r="AC454" s="23" t="s">
        <v>1617</v>
      </c>
      <c r="AD454" s="24"/>
      <c r="AE454" s="24"/>
      <c r="AF454" s="23" t="s">
        <v>1597</v>
      </c>
      <c r="AG454" s="23" t="s">
        <v>1603</v>
      </c>
      <c r="AH454" s="23" t="s">
        <v>1598</v>
      </c>
      <c r="AI454" s="23" t="s">
        <v>1598</v>
      </c>
      <c r="AJ454" s="23" t="s">
        <v>1606</v>
      </c>
      <c r="AK454" s="98" t="s">
        <v>1610</v>
      </c>
      <c r="AL454" s="24"/>
      <c r="AM454" s="23" t="s">
        <v>1606</v>
      </c>
      <c r="AN454" s="23" t="s">
        <v>1606</v>
      </c>
      <c r="AO454" s="23" t="s">
        <v>71</v>
      </c>
      <c r="AP454" s="24"/>
      <c r="AQ454" s="23" t="s">
        <v>72</v>
      </c>
      <c r="AR454" s="24"/>
      <c r="AS454" s="98" t="s">
        <v>1610</v>
      </c>
      <c r="AT454" s="23" t="s">
        <v>1603</v>
      </c>
      <c r="AU454" s="24"/>
      <c r="AV454" s="24"/>
      <c r="AW454" s="23" t="s">
        <v>1650</v>
      </c>
      <c r="AX454" s="23" t="s">
        <v>1606</v>
      </c>
    </row>
    <row r="455" spans="1:50" s="21" customFormat="1" ht="15" x14ac:dyDescent="0.25">
      <c r="A455" s="25">
        <v>43496.661368113426</v>
      </c>
      <c r="B455" s="26" t="s">
        <v>503</v>
      </c>
      <c r="C455" s="26" t="s">
        <v>1621</v>
      </c>
      <c r="D455" s="26" t="s">
        <v>1597</v>
      </c>
      <c r="E455" s="26" t="s">
        <v>1606</v>
      </c>
      <c r="F455" s="26" t="s">
        <v>73</v>
      </c>
      <c r="G455" s="26" t="s">
        <v>1606</v>
      </c>
      <c r="H455" s="26" t="s">
        <v>1599</v>
      </c>
      <c r="I455" s="27"/>
      <c r="J455" s="27"/>
      <c r="K455" s="26" t="s">
        <v>1600</v>
      </c>
      <c r="L455" s="26">
        <v>1</v>
      </c>
      <c r="M455" s="26" t="s">
        <v>1670</v>
      </c>
      <c r="N455" s="26" t="s">
        <v>74</v>
      </c>
      <c r="O455" s="26" t="s">
        <v>1603</v>
      </c>
      <c r="P455" s="26" t="s">
        <v>1615</v>
      </c>
      <c r="Q455" s="26" t="s">
        <v>1605</v>
      </c>
      <c r="R455" s="27"/>
      <c r="S455" s="26" t="s">
        <v>1606</v>
      </c>
      <c r="T455" s="26" t="s">
        <v>1606</v>
      </c>
      <c r="U455" s="26">
        <v>1</v>
      </c>
      <c r="V455" s="26" t="s">
        <v>1606</v>
      </c>
      <c r="W455" s="26" t="s">
        <v>1606</v>
      </c>
      <c r="X455" s="27"/>
      <c r="Y455" s="26" t="s">
        <v>1607</v>
      </c>
      <c r="Z455" s="26" t="s">
        <v>1607</v>
      </c>
      <c r="AA455" s="26" t="s">
        <v>1608</v>
      </c>
      <c r="AB455" s="26" t="s">
        <v>1606</v>
      </c>
      <c r="AC455" s="26" t="s">
        <v>1617</v>
      </c>
      <c r="AD455" s="27"/>
      <c r="AE455" s="27"/>
      <c r="AF455" s="26" t="s">
        <v>1597</v>
      </c>
      <c r="AG455" s="26" t="s">
        <v>1603</v>
      </c>
      <c r="AH455" s="26" t="s">
        <v>1603</v>
      </c>
      <c r="AI455" s="26" t="s">
        <v>1606</v>
      </c>
      <c r="AJ455" s="26" t="s">
        <v>1606</v>
      </c>
      <c r="AK455" s="99" t="s">
        <v>1610</v>
      </c>
      <c r="AL455" s="27"/>
      <c r="AM455" s="26" t="s">
        <v>1606</v>
      </c>
      <c r="AN455" s="26" t="s">
        <v>1606</v>
      </c>
      <c r="AO455" s="27"/>
      <c r="AP455" s="27"/>
      <c r="AQ455" s="26" t="s">
        <v>75</v>
      </c>
      <c r="AR455" s="27"/>
      <c r="AS455" s="99" t="s">
        <v>1620</v>
      </c>
      <c r="AT455" s="26" t="s">
        <v>1606</v>
      </c>
      <c r="AU455" s="27"/>
      <c r="AV455" s="27"/>
      <c r="AW455" s="26" t="s">
        <v>1650</v>
      </c>
      <c r="AX455" s="26" t="s">
        <v>1606</v>
      </c>
    </row>
    <row r="456" spans="1:50" s="21" customFormat="1" ht="15" x14ac:dyDescent="0.25">
      <c r="A456" s="22">
        <v>43496.861842569444</v>
      </c>
      <c r="B456" s="23" t="s">
        <v>503</v>
      </c>
      <c r="C456" s="23" t="s">
        <v>1596</v>
      </c>
      <c r="D456" s="23" t="s">
        <v>1597</v>
      </c>
      <c r="E456" s="23" t="s">
        <v>1603</v>
      </c>
      <c r="F456" s="24"/>
      <c r="G456" s="23" t="s">
        <v>1606</v>
      </c>
      <c r="H456" s="23" t="s">
        <v>1599</v>
      </c>
      <c r="I456" s="24"/>
      <c r="J456" s="23" t="s">
        <v>76</v>
      </c>
      <c r="K456" s="23" t="s">
        <v>1623</v>
      </c>
      <c r="L456" s="23">
        <v>5</v>
      </c>
      <c r="M456" s="23" t="s">
        <v>1601</v>
      </c>
      <c r="N456" s="23" t="s">
        <v>77</v>
      </c>
      <c r="O456" s="23" t="s">
        <v>1606</v>
      </c>
      <c r="P456" s="23" t="s">
        <v>1767</v>
      </c>
      <c r="Q456" s="23" t="s">
        <v>1605</v>
      </c>
      <c r="R456" s="24"/>
      <c r="S456" s="23" t="s">
        <v>1606</v>
      </c>
      <c r="T456" s="23" t="s">
        <v>1606</v>
      </c>
      <c r="U456" s="23">
        <v>2</v>
      </c>
      <c r="V456" s="23" t="s">
        <v>1603</v>
      </c>
      <c r="W456" s="23" t="s">
        <v>1603</v>
      </c>
      <c r="X456" s="23" t="s">
        <v>78</v>
      </c>
      <c r="Y456" s="23" t="s">
        <v>1642</v>
      </c>
      <c r="Z456" s="23" t="s">
        <v>1642</v>
      </c>
      <c r="AA456" s="23" t="s">
        <v>1608</v>
      </c>
      <c r="AB456" s="23" t="s">
        <v>1606</v>
      </c>
      <c r="AC456" s="23" t="s">
        <v>1617</v>
      </c>
      <c r="AD456" s="23" t="s">
        <v>79</v>
      </c>
      <c r="AE456" s="23" t="s">
        <v>80</v>
      </c>
      <c r="AF456" s="23" t="s">
        <v>1630</v>
      </c>
      <c r="AG456" s="23" t="s">
        <v>1603</v>
      </c>
      <c r="AH456" s="23" t="s">
        <v>1598</v>
      </c>
      <c r="AI456" s="23" t="s">
        <v>1606</v>
      </c>
      <c r="AJ456" s="23" t="s">
        <v>1606</v>
      </c>
      <c r="AK456" s="98" t="s">
        <v>1610</v>
      </c>
      <c r="AL456" s="24"/>
      <c r="AM456" s="23" t="s">
        <v>1606</v>
      </c>
      <c r="AN456" s="23" t="s">
        <v>1606</v>
      </c>
      <c r="AO456" s="23" t="s">
        <v>81</v>
      </c>
      <c r="AP456" s="24"/>
      <c r="AQ456" s="23" t="s">
        <v>82</v>
      </c>
      <c r="AR456" s="23" t="s">
        <v>83</v>
      </c>
      <c r="AS456" s="98" t="s">
        <v>1627</v>
      </c>
      <c r="AT456" s="23" t="s">
        <v>1606</v>
      </c>
      <c r="AU456" s="24"/>
      <c r="AV456" s="24"/>
      <c r="AW456" s="23" t="s">
        <v>1650</v>
      </c>
      <c r="AX456" s="23" t="s">
        <v>1606</v>
      </c>
    </row>
    <row r="457" spans="1:50" s="21" customFormat="1" ht="15" x14ac:dyDescent="0.25">
      <c r="A457" s="25">
        <v>43497.381406817134</v>
      </c>
      <c r="B457" s="26" t="s">
        <v>503</v>
      </c>
      <c r="C457" s="26" t="s">
        <v>1621</v>
      </c>
      <c r="D457" s="26" t="s">
        <v>1597</v>
      </c>
      <c r="E457" s="26" t="s">
        <v>1606</v>
      </c>
      <c r="F457" s="26" t="s">
        <v>84</v>
      </c>
      <c r="G457" s="26" t="s">
        <v>1598</v>
      </c>
      <c r="H457" s="26" t="s">
        <v>1599</v>
      </c>
      <c r="I457" s="27"/>
      <c r="J457" s="27"/>
      <c r="K457" s="26" t="s">
        <v>1600</v>
      </c>
      <c r="L457" s="26">
        <v>1</v>
      </c>
      <c r="M457" s="26" t="s">
        <v>1670</v>
      </c>
      <c r="N457" s="26" t="s">
        <v>85</v>
      </c>
      <c r="O457" s="26" t="s">
        <v>1603</v>
      </c>
      <c r="P457" s="26" t="s">
        <v>86</v>
      </c>
      <c r="Q457" s="26" t="s">
        <v>1605</v>
      </c>
      <c r="R457" s="27"/>
      <c r="S457" s="26" t="s">
        <v>1606</v>
      </c>
      <c r="T457" s="26" t="s">
        <v>1606</v>
      </c>
      <c r="U457" s="26">
        <v>1</v>
      </c>
      <c r="V457" s="26" t="s">
        <v>1606</v>
      </c>
      <c r="W457" s="26" t="s">
        <v>1606</v>
      </c>
      <c r="X457" s="27"/>
      <c r="Y457" s="26" t="s">
        <v>1607</v>
      </c>
      <c r="Z457" s="26" t="s">
        <v>1607</v>
      </c>
      <c r="AA457" s="26" t="s">
        <v>1608</v>
      </c>
      <c r="AB457" s="26" t="s">
        <v>1606</v>
      </c>
      <c r="AC457" s="26" t="s">
        <v>1718</v>
      </c>
      <c r="AD457" s="26" t="s">
        <v>87</v>
      </c>
      <c r="AE457" s="26" t="s">
        <v>88</v>
      </c>
      <c r="AF457" s="26" t="s">
        <v>1597</v>
      </c>
      <c r="AG457" s="26" t="s">
        <v>1603</v>
      </c>
      <c r="AH457" s="26" t="s">
        <v>1603</v>
      </c>
      <c r="AI457" s="26" t="s">
        <v>1606</v>
      </c>
      <c r="AJ457" s="26" t="s">
        <v>1606</v>
      </c>
      <c r="AK457" s="99" t="s">
        <v>1610</v>
      </c>
      <c r="AL457" s="27"/>
      <c r="AM457" s="26" t="s">
        <v>1606</v>
      </c>
      <c r="AN457" s="26" t="s">
        <v>1606</v>
      </c>
      <c r="AO457" s="26" t="s">
        <v>89</v>
      </c>
      <c r="AP457" s="26" t="s">
        <v>90</v>
      </c>
      <c r="AQ457" s="26" t="s">
        <v>91</v>
      </c>
      <c r="AR457" s="26" t="s">
        <v>92</v>
      </c>
      <c r="AS457" s="99" t="s">
        <v>1613</v>
      </c>
      <c r="AT457" s="26" t="s">
        <v>1606</v>
      </c>
      <c r="AU457" s="27"/>
      <c r="AV457" s="27"/>
      <c r="AW457" s="26" t="s">
        <v>1601</v>
      </c>
      <c r="AX457" s="26" t="s">
        <v>1606</v>
      </c>
    </row>
    <row r="458" spans="1:50" s="21" customFormat="1" ht="15" x14ac:dyDescent="0.25">
      <c r="A458" s="22">
        <v>43497.465851134257</v>
      </c>
      <c r="B458" s="23" t="s">
        <v>503</v>
      </c>
      <c r="C458" s="23" t="s">
        <v>1621</v>
      </c>
      <c r="D458" s="23" t="s">
        <v>1597</v>
      </c>
      <c r="E458" s="23" t="s">
        <v>1606</v>
      </c>
      <c r="F458" s="23" t="s">
        <v>576</v>
      </c>
      <c r="G458" s="23" t="s">
        <v>1598</v>
      </c>
      <c r="H458" s="23" t="s">
        <v>1599</v>
      </c>
      <c r="I458" s="24"/>
      <c r="J458" s="23" t="s">
        <v>93</v>
      </c>
      <c r="K458" s="23" t="s">
        <v>1600</v>
      </c>
      <c r="L458" s="23">
        <v>1</v>
      </c>
      <c r="M458" s="23" t="s">
        <v>1601</v>
      </c>
      <c r="N458" s="23" t="s">
        <v>1679</v>
      </c>
      <c r="O458" s="23" t="s">
        <v>1603</v>
      </c>
      <c r="P458" s="23" t="s">
        <v>94</v>
      </c>
      <c r="Q458" s="23" t="s">
        <v>1605</v>
      </c>
      <c r="R458" s="24"/>
      <c r="S458" s="23" t="s">
        <v>1606</v>
      </c>
      <c r="T458" s="23" t="s">
        <v>1606</v>
      </c>
      <c r="U458" s="23">
        <v>2</v>
      </c>
      <c r="V458" s="23" t="s">
        <v>1606</v>
      </c>
      <c r="W458" s="23" t="s">
        <v>1606</v>
      </c>
      <c r="X458" s="23" t="s">
        <v>2015</v>
      </c>
      <c r="Y458" s="23" t="s">
        <v>1607</v>
      </c>
      <c r="Z458" s="23" t="s">
        <v>1607</v>
      </c>
      <c r="AA458" s="23" t="s">
        <v>1608</v>
      </c>
      <c r="AB458" s="23" t="s">
        <v>1606</v>
      </c>
      <c r="AC458" s="23" t="s">
        <v>1617</v>
      </c>
      <c r="AD458" s="23" t="s">
        <v>95</v>
      </c>
      <c r="AE458" s="23" t="s">
        <v>96</v>
      </c>
      <c r="AF458" s="23" t="s">
        <v>1597</v>
      </c>
      <c r="AG458" s="23" t="s">
        <v>1603</v>
      </c>
      <c r="AH458" s="23" t="s">
        <v>1598</v>
      </c>
      <c r="AI458" s="23" t="s">
        <v>1598</v>
      </c>
      <c r="AJ458" s="23" t="s">
        <v>1606</v>
      </c>
      <c r="AK458" s="98" t="s">
        <v>1613</v>
      </c>
      <c r="AL458" s="24"/>
      <c r="AM458" s="23" t="s">
        <v>1606</v>
      </c>
      <c r="AN458" s="23" t="s">
        <v>1598</v>
      </c>
      <c r="AO458" s="23" t="s">
        <v>97</v>
      </c>
      <c r="AP458" s="23" t="s">
        <v>98</v>
      </c>
      <c r="AQ458" s="23" t="s">
        <v>99</v>
      </c>
      <c r="AR458" s="23" t="s">
        <v>1685</v>
      </c>
      <c r="AS458" s="98" t="s">
        <v>1613</v>
      </c>
      <c r="AT458" s="23" t="s">
        <v>1606</v>
      </c>
      <c r="AU458" s="23" t="s">
        <v>100</v>
      </c>
      <c r="AV458" s="23" t="s">
        <v>101</v>
      </c>
      <c r="AW458" s="23" t="s">
        <v>1650</v>
      </c>
      <c r="AX458" s="23" t="s">
        <v>1603</v>
      </c>
    </row>
    <row r="459" spans="1:50" s="21" customFormat="1" ht="15" x14ac:dyDescent="0.25">
      <c r="A459" s="25">
        <v>43497.510419930557</v>
      </c>
      <c r="B459" s="26" t="s">
        <v>503</v>
      </c>
      <c r="C459" s="26" t="s">
        <v>1596</v>
      </c>
      <c r="D459" s="26" t="s">
        <v>1618</v>
      </c>
      <c r="E459" s="26" t="s">
        <v>1598</v>
      </c>
      <c r="F459" s="27"/>
      <c r="G459" s="26" t="s">
        <v>1598</v>
      </c>
      <c r="H459" s="26" t="s">
        <v>1599</v>
      </c>
      <c r="I459" s="27"/>
      <c r="J459" s="27"/>
      <c r="K459" s="26" t="s">
        <v>1600</v>
      </c>
      <c r="L459" s="26">
        <v>5</v>
      </c>
      <c r="M459" s="26" t="s">
        <v>1628</v>
      </c>
      <c r="N459" s="26" t="s">
        <v>102</v>
      </c>
      <c r="O459" s="26" t="s">
        <v>1603</v>
      </c>
      <c r="P459" s="26" t="s">
        <v>1615</v>
      </c>
      <c r="Q459" s="26" t="s">
        <v>1605</v>
      </c>
      <c r="R459" s="27"/>
      <c r="S459" s="26" t="s">
        <v>1603</v>
      </c>
      <c r="T459" s="26" t="s">
        <v>1603</v>
      </c>
      <c r="U459" s="26">
        <v>3</v>
      </c>
      <c r="V459" s="26" t="s">
        <v>1603</v>
      </c>
      <c r="W459" s="26" t="s">
        <v>1606</v>
      </c>
      <c r="X459" s="27"/>
      <c r="Y459" s="26" t="s">
        <v>1607</v>
      </c>
      <c r="Z459" s="26" t="s">
        <v>1607</v>
      </c>
      <c r="AA459" s="26" t="s">
        <v>1608</v>
      </c>
      <c r="AB459" s="26" t="s">
        <v>1598</v>
      </c>
      <c r="AC459" s="26" t="s">
        <v>1718</v>
      </c>
      <c r="AD459" s="26" t="s">
        <v>103</v>
      </c>
      <c r="AE459" s="26" t="s">
        <v>1676</v>
      </c>
      <c r="AF459" s="26" t="s">
        <v>1630</v>
      </c>
      <c r="AG459" s="26" t="s">
        <v>1603</v>
      </c>
      <c r="AH459" s="26" t="s">
        <v>1606</v>
      </c>
      <c r="AI459" s="26" t="s">
        <v>1598</v>
      </c>
      <c r="AJ459" s="26" t="s">
        <v>1606</v>
      </c>
      <c r="AK459" s="99" t="s">
        <v>1613</v>
      </c>
      <c r="AL459" s="27"/>
      <c r="AM459" s="26" t="s">
        <v>1598</v>
      </c>
      <c r="AN459" s="26" t="s">
        <v>1598</v>
      </c>
      <c r="AO459" s="27"/>
      <c r="AP459" s="27"/>
      <c r="AQ459" s="26" t="s">
        <v>1676</v>
      </c>
      <c r="AR459" s="27"/>
      <c r="AS459" s="99" t="s">
        <v>1620</v>
      </c>
      <c r="AT459" s="26" t="s">
        <v>1606</v>
      </c>
      <c r="AU459" s="27"/>
      <c r="AV459" s="27"/>
      <c r="AW459" s="26" t="s">
        <v>1650</v>
      </c>
      <c r="AX459" s="26" t="s">
        <v>1603</v>
      </c>
    </row>
    <row r="460" spans="1:50" s="21" customFormat="1" ht="15" x14ac:dyDescent="0.25">
      <c r="A460" s="22">
        <v>43497.77937866898</v>
      </c>
      <c r="B460" s="23" t="s">
        <v>503</v>
      </c>
      <c r="C460" s="23" t="s">
        <v>1596</v>
      </c>
      <c r="D460" s="23" t="s">
        <v>1597</v>
      </c>
      <c r="E460" s="23" t="s">
        <v>1598</v>
      </c>
      <c r="F460" s="24"/>
      <c r="G460" s="23" t="s">
        <v>1598</v>
      </c>
      <c r="H460" s="23" t="s">
        <v>1599</v>
      </c>
      <c r="I460" s="24"/>
      <c r="J460" s="24"/>
      <c r="K460" s="23" t="s">
        <v>1600</v>
      </c>
      <c r="L460" s="23">
        <v>1</v>
      </c>
      <c r="M460" s="23" t="s">
        <v>1670</v>
      </c>
      <c r="N460" s="23" t="s">
        <v>1715</v>
      </c>
      <c r="O460" s="23" t="s">
        <v>1603</v>
      </c>
      <c r="P460" s="23" t="s">
        <v>104</v>
      </c>
      <c r="Q460" s="23" t="s">
        <v>1605</v>
      </c>
      <c r="R460" s="24"/>
      <c r="S460" s="23" t="s">
        <v>1606</v>
      </c>
      <c r="T460" s="23" t="s">
        <v>1606</v>
      </c>
      <c r="U460" s="23">
        <v>1</v>
      </c>
      <c r="V460" s="23" t="s">
        <v>1606</v>
      </c>
      <c r="W460" s="23" t="s">
        <v>1606</v>
      </c>
      <c r="X460" s="24"/>
      <c r="Y460" s="23" t="s">
        <v>1607</v>
      </c>
      <c r="Z460" s="23" t="s">
        <v>1607</v>
      </c>
      <c r="AA460" s="23" t="s">
        <v>1608</v>
      </c>
      <c r="AB460" s="23" t="s">
        <v>1606</v>
      </c>
      <c r="AC460" s="23" t="s">
        <v>1617</v>
      </c>
      <c r="AD460" s="24"/>
      <c r="AE460" s="24"/>
      <c r="AF460" s="23" t="s">
        <v>1597</v>
      </c>
      <c r="AG460" s="23" t="s">
        <v>1603</v>
      </c>
      <c r="AH460" s="23" t="s">
        <v>1598</v>
      </c>
      <c r="AI460" s="23" t="s">
        <v>1606</v>
      </c>
      <c r="AJ460" s="23" t="s">
        <v>1606</v>
      </c>
      <c r="AK460" s="98" t="s">
        <v>1610</v>
      </c>
      <c r="AL460" s="24"/>
      <c r="AM460" s="23" t="s">
        <v>1606</v>
      </c>
      <c r="AN460" s="23" t="s">
        <v>1598</v>
      </c>
      <c r="AO460" s="24"/>
      <c r="AP460" s="24"/>
      <c r="AQ460" s="23" t="s">
        <v>105</v>
      </c>
      <c r="AR460" s="24"/>
      <c r="AS460" s="98" t="s">
        <v>1613</v>
      </c>
      <c r="AT460" s="23" t="s">
        <v>1606</v>
      </c>
      <c r="AU460" s="24"/>
      <c r="AV460" s="24"/>
      <c r="AW460" s="23" t="s">
        <v>1650</v>
      </c>
      <c r="AX460" s="23" t="s">
        <v>1606</v>
      </c>
    </row>
    <row r="461" spans="1:50" s="21" customFormat="1" ht="15" x14ac:dyDescent="0.25">
      <c r="A461" s="25">
        <v>43498.921991377312</v>
      </c>
      <c r="B461" s="26" t="s">
        <v>503</v>
      </c>
      <c r="C461" s="26" t="s">
        <v>1596</v>
      </c>
      <c r="D461" s="26" t="s">
        <v>1597</v>
      </c>
      <c r="E461" s="26" t="s">
        <v>1606</v>
      </c>
      <c r="F461" s="27"/>
      <c r="G461" s="26" t="s">
        <v>1606</v>
      </c>
      <c r="H461" s="26" t="s">
        <v>1770</v>
      </c>
      <c r="I461" s="26" t="s">
        <v>106</v>
      </c>
      <c r="J461" s="27"/>
      <c r="K461" s="26" t="s">
        <v>1843</v>
      </c>
      <c r="L461" s="26">
        <v>1</v>
      </c>
      <c r="M461" s="26" t="s">
        <v>1670</v>
      </c>
      <c r="N461" s="26" t="s">
        <v>1894</v>
      </c>
      <c r="O461" s="26" t="s">
        <v>1606</v>
      </c>
      <c r="P461" s="26" t="s">
        <v>1894</v>
      </c>
      <c r="Q461" s="26" t="s">
        <v>1673</v>
      </c>
      <c r="R461" s="27"/>
      <c r="S461" s="26" t="s">
        <v>1606</v>
      </c>
      <c r="T461" s="26" t="s">
        <v>1606</v>
      </c>
      <c r="U461" s="26">
        <v>1</v>
      </c>
      <c r="V461" s="26" t="s">
        <v>1606</v>
      </c>
      <c r="W461" s="26" t="s">
        <v>1606</v>
      </c>
      <c r="X461" s="27"/>
      <c r="Y461" s="26" t="s">
        <v>1607</v>
      </c>
      <c r="Z461" s="26" t="s">
        <v>1607</v>
      </c>
      <c r="AA461" s="26" t="s">
        <v>1608</v>
      </c>
      <c r="AB461" s="26" t="s">
        <v>1606</v>
      </c>
      <c r="AC461" s="26" t="s">
        <v>2013</v>
      </c>
      <c r="AD461" s="26" t="s">
        <v>107</v>
      </c>
      <c r="AE461" s="27"/>
      <c r="AF461" s="26" t="s">
        <v>1597</v>
      </c>
      <c r="AG461" s="26" t="s">
        <v>1603</v>
      </c>
      <c r="AH461" s="26" t="s">
        <v>1598</v>
      </c>
      <c r="AI461" s="26" t="s">
        <v>1606</v>
      </c>
      <c r="AJ461" s="26" t="s">
        <v>1606</v>
      </c>
      <c r="AK461" s="99" t="s">
        <v>1610</v>
      </c>
      <c r="AL461" s="27"/>
      <c r="AM461" s="26" t="s">
        <v>1606</v>
      </c>
      <c r="AN461" s="26" t="s">
        <v>1598</v>
      </c>
      <c r="AO461" s="27"/>
      <c r="AP461" s="27"/>
      <c r="AQ461" s="26" t="s">
        <v>108</v>
      </c>
      <c r="AR461" s="27"/>
      <c r="AS461" s="99" t="s">
        <v>1613</v>
      </c>
      <c r="AT461" s="26" t="s">
        <v>1606</v>
      </c>
      <c r="AU461" s="27"/>
      <c r="AV461" s="27"/>
      <c r="AW461" s="26" t="s">
        <v>1601</v>
      </c>
      <c r="AX461" s="26" t="s">
        <v>1606</v>
      </c>
    </row>
    <row r="462" spans="1:50" s="21" customFormat="1" ht="15" x14ac:dyDescent="0.25">
      <c r="A462" s="22">
        <v>43499.550476956021</v>
      </c>
      <c r="B462" s="23" t="s">
        <v>503</v>
      </c>
      <c r="C462" s="23" t="s">
        <v>1621</v>
      </c>
      <c r="D462" s="23" t="s">
        <v>1597</v>
      </c>
      <c r="E462" s="23" t="s">
        <v>1606</v>
      </c>
      <c r="F462" s="23" t="s">
        <v>48</v>
      </c>
      <c r="G462" s="23" t="s">
        <v>1598</v>
      </c>
      <c r="H462" s="23" t="s">
        <v>1599</v>
      </c>
      <c r="I462" s="24"/>
      <c r="J462" s="24"/>
      <c r="K462" s="23" t="s">
        <v>1600</v>
      </c>
      <c r="L462" s="23">
        <v>1</v>
      </c>
      <c r="M462" s="23" t="s">
        <v>1670</v>
      </c>
      <c r="N462" s="23" t="s">
        <v>109</v>
      </c>
      <c r="O462" s="23" t="s">
        <v>1603</v>
      </c>
      <c r="P462" s="23" t="s">
        <v>110</v>
      </c>
      <c r="Q462" s="23" t="s">
        <v>1605</v>
      </c>
      <c r="R462" s="24"/>
      <c r="S462" s="23" t="s">
        <v>1606</v>
      </c>
      <c r="T462" s="23" t="s">
        <v>1606</v>
      </c>
      <c r="U462" s="23">
        <v>1</v>
      </c>
      <c r="V462" s="23" t="s">
        <v>1606</v>
      </c>
      <c r="W462" s="23" t="s">
        <v>1606</v>
      </c>
      <c r="X462" s="24"/>
      <c r="Y462" s="23" t="s">
        <v>1607</v>
      </c>
      <c r="Z462" s="23" t="s">
        <v>1607</v>
      </c>
      <c r="AA462" s="23" t="s">
        <v>1608</v>
      </c>
      <c r="AB462" s="23" t="s">
        <v>1606</v>
      </c>
      <c r="AC462" s="23" t="s">
        <v>1617</v>
      </c>
      <c r="AD462" s="23" t="s">
        <v>111</v>
      </c>
      <c r="AE462" s="24"/>
      <c r="AF462" s="23" t="s">
        <v>1597</v>
      </c>
      <c r="AG462" s="23" t="s">
        <v>1598</v>
      </c>
      <c r="AH462" s="23" t="s">
        <v>1598</v>
      </c>
      <c r="AI462" s="23" t="s">
        <v>1598</v>
      </c>
      <c r="AJ462" s="23" t="s">
        <v>1606</v>
      </c>
      <c r="AK462" s="98" t="s">
        <v>1610</v>
      </c>
      <c r="AL462" s="23" t="s">
        <v>112</v>
      </c>
      <c r="AM462" s="23" t="s">
        <v>1606</v>
      </c>
      <c r="AN462" s="23" t="s">
        <v>1606</v>
      </c>
      <c r="AO462" s="23" t="s">
        <v>113</v>
      </c>
      <c r="AP462" s="23" t="s">
        <v>114</v>
      </c>
      <c r="AQ462" s="23" t="s">
        <v>115</v>
      </c>
      <c r="AR462" s="23" t="s">
        <v>116</v>
      </c>
      <c r="AS462" s="98" t="s">
        <v>1613</v>
      </c>
      <c r="AT462" s="23" t="s">
        <v>1606</v>
      </c>
      <c r="AU462" s="24"/>
      <c r="AV462" s="24"/>
      <c r="AW462" s="23" t="s">
        <v>1601</v>
      </c>
      <c r="AX462" s="23" t="s">
        <v>1606</v>
      </c>
    </row>
    <row r="463" spans="1:50" s="21" customFormat="1" ht="15" x14ac:dyDescent="0.25">
      <c r="A463" s="25">
        <v>43499.568082500002</v>
      </c>
      <c r="B463" s="26" t="s">
        <v>503</v>
      </c>
      <c r="C463" s="26" t="s">
        <v>1621</v>
      </c>
      <c r="D463" s="26" t="s">
        <v>1597</v>
      </c>
      <c r="E463" s="26" t="s">
        <v>1606</v>
      </c>
      <c r="F463" s="26" t="s">
        <v>48</v>
      </c>
      <c r="G463" s="26" t="s">
        <v>1598</v>
      </c>
      <c r="H463" s="26" t="s">
        <v>1599</v>
      </c>
      <c r="I463" s="27"/>
      <c r="J463" s="27"/>
      <c r="K463" s="26" t="s">
        <v>1600</v>
      </c>
      <c r="L463" s="26">
        <v>1</v>
      </c>
      <c r="M463" s="26" t="s">
        <v>1670</v>
      </c>
      <c r="N463" s="26" t="s">
        <v>1872</v>
      </c>
      <c r="O463" s="26" t="s">
        <v>1603</v>
      </c>
      <c r="P463" s="26" t="s">
        <v>1615</v>
      </c>
      <c r="Q463" s="26" t="s">
        <v>1605</v>
      </c>
      <c r="R463" s="27"/>
      <c r="S463" s="26" t="s">
        <v>1606</v>
      </c>
      <c r="T463" s="26" t="s">
        <v>1606</v>
      </c>
      <c r="U463" s="26">
        <v>1</v>
      </c>
      <c r="V463" s="26" t="s">
        <v>1606</v>
      </c>
      <c r="W463" s="26" t="s">
        <v>1606</v>
      </c>
      <c r="X463" s="27"/>
      <c r="Y463" s="26" t="s">
        <v>1607</v>
      </c>
      <c r="Z463" s="26" t="s">
        <v>1607</v>
      </c>
      <c r="AA463" s="26" t="s">
        <v>1608</v>
      </c>
      <c r="AB463" s="26" t="s">
        <v>1606</v>
      </c>
      <c r="AC463" s="26" t="s">
        <v>1617</v>
      </c>
      <c r="AD463" s="26" t="s">
        <v>117</v>
      </c>
      <c r="AE463" s="27"/>
      <c r="AF463" s="26" t="s">
        <v>1597</v>
      </c>
      <c r="AG463" s="26" t="s">
        <v>1603</v>
      </c>
      <c r="AH463" s="26" t="s">
        <v>1598</v>
      </c>
      <c r="AI463" s="26" t="s">
        <v>1598</v>
      </c>
      <c r="AJ463" s="26" t="s">
        <v>1606</v>
      </c>
      <c r="AK463" s="99" t="s">
        <v>1610</v>
      </c>
      <c r="AL463" s="27"/>
      <c r="AM463" s="26" t="s">
        <v>1606</v>
      </c>
      <c r="AN463" s="26" t="s">
        <v>1598</v>
      </c>
      <c r="AO463" s="26" t="s">
        <v>792</v>
      </c>
      <c r="AP463" s="26" t="s">
        <v>114</v>
      </c>
      <c r="AQ463" s="26" t="s">
        <v>118</v>
      </c>
      <c r="AR463" s="26" t="s">
        <v>119</v>
      </c>
      <c r="AS463" s="99" t="s">
        <v>1613</v>
      </c>
      <c r="AT463" s="26" t="s">
        <v>1606</v>
      </c>
      <c r="AU463" s="27"/>
      <c r="AV463" s="27"/>
      <c r="AW463" s="26" t="s">
        <v>1601</v>
      </c>
      <c r="AX463" s="26" t="s">
        <v>1606</v>
      </c>
    </row>
    <row r="464" spans="1:50" s="21" customFormat="1" ht="15" x14ac:dyDescent="0.25">
      <c r="A464" s="22">
        <v>43499.674704328703</v>
      </c>
      <c r="B464" s="23" t="s">
        <v>503</v>
      </c>
      <c r="C464" s="23" t="s">
        <v>1596</v>
      </c>
      <c r="D464" s="23" t="s">
        <v>1597</v>
      </c>
      <c r="E464" s="23" t="s">
        <v>1598</v>
      </c>
      <c r="F464" s="24"/>
      <c r="G464" s="23" t="s">
        <v>1598</v>
      </c>
      <c r="H464" s="23" t="s">
        <v>1599</v>
      </c>
      <c r="I464" s="24"/>
      <c r="J464" s="24"/>
      <c r="K464" s="23" t="s">
        <v>1600</v>
      </c>
      <c r="L464" s="23">
        <v>2</v>
      </c>
      <c r="M464" s="23" t="s">
        <v>1601</v>
      </c>
      <c r="N464" s="23" t="s">
        <v>120</v>
      </c>
      <c r="O464" s="23" t="s">
        <v>1603</v>
      </c>
      <c r="P464" s="23" t="s">
        <v>121</v>
      </c>
      <c r="Q464" s="23" t="s">
        <v>1605</v>
      </c>
      <c r="R464" s="24"/>
      <c r="S464" s="23" t="s">
        <v>1606</v>
      </c>
      <c r="T464" s="23" t="s">
        <v>1606</v>
      </c>
      <c r="U464" s="23">
        <v>2</v>
      </c>
      <c r="V464" s="23" t="s">
        <v>1606</v>
      </c>
      <c r="W464" s="23" t="s">
        <v>1606</v>
      </c>
      <c r="X464" s="24"/>
      <c r="Y464" s="23" t="s">
        <v>1607</v>
      </c>
      <c r="Z464" s="23" t="s">
        <v>1607</v>
      </c>
      <c r="AA464" s="23" t="s">
        <v>1608</v>
      </c>
      <c r="AB464" s="23" t="s">
        <v>1606</v>
      </c>
      <c r="AC464" s="23" t="s">
        <v>1617</v>
      </c>
      <c r="AD464" s="24"/>
      <c r="AE464" s="24"/>
      <c r="AF464" s="23" t="s">
        <v>1597</v>
      </c>
      <c r="AG464" s="23" t="s">
        <v>1603</v>
      </c>
      <c r="AH464" s="23" t="s">
        <v>1598</v>
      </c>
      <c r="AI464" s="23" t="s">
        <v>1606</v>
      </c>
      <c r="AJ464" s="23" t="s">
        <v>1606</v>
      </c>
      <c r="AK464" s="98" t="s">
        <v>1610</v>
      </c>
      <c r="AL464" s="24"/>
      <c r="AM464" s="23" t="s">
        <v>1606</v>
      </c>
      <c r="AN464" s="23" t="s">
        <v>1606</v>
      </c>
      <c r="AO464" s="23" t="s">
        <v>122</v>
      </c>
      <c r="AP464" s="24"/>
      <c r="AQ464" s="23" t="s">
        <v>123</v>
      </c>
      <c r="AR464" s="24"/>
      <c r="AS464" s="98" t="s">
        <v>1613</v>
      </c>
      <c r="AT464" s="23" t="s">
        <v>1606</v>
      </c>
      <c r="AU464" s="24"/>
      <c r="AV464" s="24"/>
      <c r="AW464" s="23" t="s">
        <v>1601</v>
      </c>
      <c r="AX464" s="23" t="s">
        <v>1606</v>
      </c>
    </row>
    <row r="465" spans="1:50" s="21" customFormat="1" ht="15" x14ac:dyDescent="0.25">
      <c r="A465" s="25">
        <v>43499.767524571755</v>
      </c>
      <c r="B465" s="26" t="s">
        <v>503</v>
      </c>
      <c r="C465" s="26" t="s">
        <v>1596</v>
      </c>
      <c r="D465" s="26" t="s">
        <v>1618</v>
      </c>
      <c r="E465" s="26" t="s">
        <v>1598</v>
      </c>
      <c r="F465" s="27"/>
      <c r="G465" s="26" t="s">
        <v>1598</v>
      </c>
      <c r="H465" s="26" t="s">
        <v>1599</v>
      </c>
      <c r="I465" s="27"/>
      <c r="J465" s="27"/>
      <c r="K465" s="26" t="s">
        <v>1623</v>
      </c>
      <c r="L465" s="26">
        <v>2</v>
      </c>
      <c r="M465" s="26" t="s">
        <v>1601</v>
      </c>
      <c r="N465" s="26" t="s">
        <v>49</v>
      </c>
      <c r="O465" s="26" t="s">
        <v>1606</v>
      </c>
      <c r="P465" s="26" t="s">
        <v>1767</v>
      </c>
      <c r="Q465" s="26" t="s">
        <v>1673</v>
      </c>
      <c r="R465" s="27"/>
      <c r="S465" s="26" t="s">
        <v>1606</v>
      </c>
      <c r="T465" s="26" t="s">
        <v>1606</v>
      </c>
      <c r="U465" s="26">
        <v>2</v>
      </c>
      <c r="V465" s="26" t="s">
        <v>1606</v>
      </c>
      <c r="W465" s="26" t="s">
        <v>1606</v>
      </c>
      <c r="X465" s="27"/>
      <c r="Y465" s="26" t="s">
        <v>1616</v>
      </c>
      <c r="Z465" s="26" t="s">
        <v>1616</v>
      </c>
      <c r="AA465" s="26" t="s">
        <v>1608</v>
      </c>
      <c r="AB465" s="26" t="s">
        <v>1606</v>
      </c>
      <c r="AC465" s="26" t="s">
        <v>1617</v>
      </c>
      <c r="AD465" s="27"/>
      <c r="AE465" s="27"/>
      <c r="AF465" s="26" t="s">
        <v>1618</v>
      </c>
      <c r="AG465" s="26" t="s">
        <v>1606</v>
      </c>
      <c r="AH465" s="26" t="s">
        <v>1606</v>
      </c>
      <c r="AI465" s="26" t="s">
        <v>1606</v>
      </c>
      <c r="AJ465" s="26" t="s">
        <v>1606</v>
      </c>
      <c r="AK465" s="99" t="s">
        <v>1610</v>
      </c>
      <c r="AL465" s="27"/>
      <c r="AM465" s="26" t="s">
        <v>1606</v>
      </c>
      <c r="AN465" s="26" t="s">
        <v>1606</v>
      </c>
      <c r="AO465" s="27"/>
      <c r="AP465" s="27"/>
      <c r="AQ465" s="26" t="s">
        <v>49</v>
      </c>
      <c r="AR465" s="27"/>
      <c r="AS465" s="99" t="s">
        <v>1613</v>
      </c>
      <c r="AT465" s="26" t="s">
        <v>1606</v>
      </c>
      <c r="AU465" s="27"/>
      <c r="AV465" s="27"/>
      <c r="AW465" s="26" t="s">
        <v>1601</v>
      </c>
      <c r="AX465" s="26" t="s">
        <v>1606</v>
      </c>
    </row>
    <row r="466" spans="1:50" s="21" customFormat="1" ht="15" x14ac:dyDescent="0.25">
      <c r="A466" s="22">
        <v>43499.930091018519</v>
      </c>
      <c r="B466" s="23" t="s">
        <v>503</v>
      </c>
      <c r="C466" s="23" t="s">
        <v>1596</v>
      </c>
      <c r="D466" s="23" t="s">
        <v>1597</v>
      </c>
      <c r="E466" s="23" t="s">
        <v>1606</v>
      </c>
      <c r="F466" s="23" t="s">
        <v>124</v>
      </c>
      <c r="G466" s="23" t="s">
        <v>1606</v>
      </c>
      <c r="H466" s="23" t="s">
        <v>1599</v>
      </c>
      <c r="I466" s="24"/>
      <c r="J466" s="23" t="s">
        <v>125</v>
      </c>
      <c r="K466" s="23" t="s">
        <v>1623</v>
      </c>
      <c r="L466" s="23">
        <v>1</v>
      </c>
      <c r="M466" s="23" t="s">
        <v>1628</v>
      </c>
      <c r="N466" s="23" t="s">
        <v>126</v>
      </c>
      <c r="O466" s="23" t="s">
        <v>1603</v>
      </c>
      <c r="P466" s="23" t="s">
        <v>127</v>
      </c>
      <c r="Q466" s="23" t="s">
        <v>1810</v>
      </c>
      <c r="R466" s="23" t="s">
        <v>128</v>
      </c>
      <c r="S466" s="23" t="s">
        <v>1606</v>
      </c>
      <c r="T466" s="23" t="s">
        <v>1606</v>
      </c>
      <c r="U466" s="23">
        <v>2</v>
      </c>
      <c r="V466" s="23" t="s">
        <v>1606</v>
      </c>
      <c r="W466" s="23" t="s">
        <v>1606</v>
      </c>
      <c r="X466" s="24"/>
      <c r="Y466" s="23" t="s">
        <v>1616</v>
      </c>
      <c r="Z466" s="23" t="s">
        <v>1616</v>
      </c>
      <c r="AA466" s="23" t="s">
        <v>1608</v>
      </c>
      <c r="AB466" s="23" t="s">
        <v>1606</v>
      </c>
      <c r="AC466" s="23" t="s">
        <v>1617</v>
      </c>
      <c r="AD466" s="24"/>
      <c r="AE466" s="24"/>
      <c r="AF466" s="23" t="s">
        <v>1597</v>
      </c>
      <c r="AG466" s="23" t="s">
        <v>1603</v>
      </c>
      <c r="AH466" s="23" t="s">
        <v>1606</v>
      </c>
      <c r="AI466" s="23" t="s">
        <v>1606</v>
      </c>
      <c r="AJ466" s="23" t="s">
        <v>1606</v>
      </c>
      <c r="AK466" s="98" t="s">
        <v>1610</v>
      </c>
      <c r="AL466" s="24"/>
      <c r="AM466" s="23" t="s">
        <v>1598</v>
      </c>
      <c r="AN466" s="23" t="s">
        <v>1603</v>
      </c>
      <c r="AO466" s="23" t="s">
        <v>129</v>
      </c>
      <c r="AP466" s="23" t="s">
        <v>130</v>
      </c>
      <c r="AQ466" s="23" t="s">
        <v>131</v>
      </c>
      <c r="AR466" s="23" t="s">
        <v>132</v>
      </c>
      <c r="AS466" s="98" t="s">
        <v>1613</v>
      </c>
      <c r="AT466" s="23" t="s">
        <v>1603</v>
      </c>
      <c r="AU466" s="24"/>
      <c r="AV466" s="24"/>
      <c r="AW466" s="23" t="s">
        <v>1650</v>
      </c>
      <c r="AX466" s="23" t="s">
        <v>1606</v>
      </c>
    </row>
    <row r="467" spans="1:50" s="21" customFormat="1" ht="15" x14ac:dyDescent="0.25">
      <c r="A467" s="25">
        <v>43500.433235266202</v>
      </c>
      <c r="B467" s="26" t="s">
        <v>503</v>
      </c>
      <c r="C467" s="26" t="s">
        <v>1596</v>
      </c>
      <c r="D467" s="26" t="s">
        <v>1597</v>
      </c>
      <c r="E467" s="26" t="s">
        <v>1606</v>
      </c>
      <c r="F467" s="26" t="s">
        <v>133</v>
      </c>
      <c r="G467" s="26" t="s">
        <v>1598</v>
      </c>
      <c r="H467" s="26" t="s">
        <v>1599</v>
      </c>
      <c r="I467" s="27"/>
      <c r="J467" s="26" t="s">
        <v>134</v>
      </c>
      <c r="K467" s="26" t="s">
        <v>1623</v>
      </c>
      <c r="L467" s="26">
        <v>1</v>
      </c>
      <c r="M467" s="26" t="s">
        <v>1601</v>
      </c>
      <c r="N467" s="26" t="s">
        <v>135</v>
      </c>
      <c r="O467" s="26" t="s">
        <v>1603</v>
      </c>
      <c r="P467" s="26" t="s">
        <v>1603</v>
      </c>
      <c r="Q467" s="26" t="s">
        <v>1605</v>
      </c>
      <c r="R467" s="27"/>
      <c r="S467" s="26" t="s">
        <v>1606</v>
      </c>
      <c r="T467" s="26" t="s">
        <v>1606</v>
      </c>
      <c r="U467" s="26">
        <v>1</v>
      </c>
      <c r="V467" s="26" t="s">
        <v>1606</v>
      </c>
      <c r="W467" s="26" t="s">
        <v>1606</v>
      </c>
      <c r="X467" s="27"/>
      <c r="Y467" s="26" t="s">
        <v>1607</v>
      </c>
      <c r="Z467" s="26" t="s">
        <v>1607</v>
      </c>
      <c r="AA467" s="26" t="s">
        <v>1608</v>
      </c>
      <c r="AB467" s="26" t="s">
        <v>1606</v>
      </c>
      <c r="AC467" s="26" t="s">
        <v>1617</v>
      </c>
      <c r="AD467" s="27"/>
      <c r="AE467" s="27"/>
      <c r="AF467" s="26" t="s">
        <v>1597</v>
      </c>
      <c r="AG467" s="26" t="s">
        <v>1603</v>
      </c>
      <c r="AH467" s="26" t="s">
        <v>1606</v>
      </c>
      <c r="AI467" s="26" t="s">
        <v>1598</v>
      </c>
      <c r="AJ467" s="26" t="s">
        <v>1606</v>
      </c>
      <c r="AK467" s="99" t="s">
        <v>1610</v>
      </c>
      <c r="AL467" s="27"/>
      <c r="AM467" s="26" t="s">
        <v>1606</v>
      </c>
      <c r="AN467" s="26" t="s">
        <v>1606</v>
      </c>
      <c r="AO467" s="26" t="s">
        <v>136</v>
      </c>
      <c r="AP467" s="26" t="s">
        <v>137</v>
      </c>
      <c r="AQ467" s="26" t="s">
        <v>138</v>
      </c>
      <c r="AR467" s="27"/>
      <c r="AS467" s="99" t="s">
        <v>1613</v>
      </c>
      <c r="AT467" s="26" t="s">
        <v>1603</v>
      </c>
      <c r="AU467" s="27"/>
      <c r="AV467" s="27"/>
      <c r="AW467" s="26" t="s">
        <v>1650</v>
      </c>
      <c r="AX467" s="26" t="s">
        <v>1606</v>
      </c>
    </row>
    <row r="468" spans="1:50" s="21" customFormat="1" ht="15" x14ac:dyDescent="0.25">
      <c r="A468" s="22">
        <v>43500.692661157409</v>
      </c>
      <c r="B468" s="23" t="s">
        <v>503</v>
      </c>
      <c r="C468" s="23" t="s">
        <v>1596</v>
      </c>
      <c r="D468" s="23" t="s">
        <v>1597</v>
      </c>
      <c r="E468" s="23" t="s">
        <v>1606</v>
      </c>
      <c r="F468" s="24"/>
      <c r="G468" s="23" t="s">
        <v>1606</v>
      </c>
      <c r="H468" s="23" t="s">
        <v>1599</v>
      </c>
      <c r="I468" s="24"/>
      <c r="J468" s="24"/>
      <c r="K468" s="23" t="s">
        <v>1600</v>
      </c>
      <c r="L468" s="23">
        <v>2</v>
      </c>
      <c r="M468" s="23" t="s">
        <v>1670</v>
      </c>
      <c r="N468" s="23" t="s">
        <v>139</v>
      </c>
      <c r="O468" s="23" t="s">
        <v>1603</v>
      </c>
      <c r="P468" s="23" t="s">
        <v>140</v>
      </c>
      <c r="Q468" s="23" t="s">
        <v>1673</v>
      </c>
      <c r="R468" s="24"/>
      <c r="S468" s="23" t="s">
        <v>1606</v>
      </c>
      <c r="T468" s="23" t="s">
        <v>1606</v>
      </c>
      <c r="U468" s="23">
        <v>1</v>
      </c>
      <c r="V468" s="23" t="s">
        <v>1606</v>
      </c>
      <c r="W468" s="23" t="s">
        <v>1606</v>
      </c>
      <c r="X468" s="24"/>
      <c r="Y468" s="23" t="s">
        <v>1607</v>
      </c>
      <c r="Z468" s="23" t="s">
        <v>1607</v>
      </c>
      <c r="AA468" s="23" t="s">
        <v>1608</v>
      </c>
      <c r="AB468" s="23" t="s">
        <v>1606</v>
      </c>
      <c r="AC468" s="23" t="s">
        <v>1617</v>
      </c>
      <c r="AD468" s="24"/>
      <c r="AE468" s="24"/>
      <c r="AF468" s="23" t="s">
        <v>1597</v>
      </c>
      <c r="AG468" s="23" t="s">
        <v>1603</v>
      </c>
      <c r="AH468" s="23" t="s">
        <v>1603</v>
      </c>
      <c r="AI468" s="23" t="s">
        <v>1598</v>
      </c>
      <c r="AJ468" s="23" t="s">
        <v>1606</v>
      </c>
      <c r="AK468" s="98" t="s">
        <v>1610</v>
      </c>
      <c r="AL468" s="24"/>
      <c r="AM468" s="23" t="s">
        <v>1606</v>
      </c>
      <c r="AN468" s="23" t="s">
        <v>1606</v>
      </c>
      <c r="AO468" s="24"/>
      <c r="AP468" s="24"/>
      <c r="AQ468" s="23" t="s">
        <v>141</v>
      </c>
      <c r="AR468" s="24"/>
      <c r="AS468" s="98" t="s">
        <v>1610</v>
      </c>
      <c r="AT468" s="23" t="s">
        <v>1606</v>
      </c>
      <c r="AU468" s="24"/>
      <c r="AV468" s="24"/>
      <c r="AW468" s="23" t="s">
        <v>1650</v>
      </c>
      <c r="AX468" s="23" t="s">
        <v>1606</v>
      </c>
    </row>
    <row r="469" spans="1:50" s="21" customFormat="1" ht="15" x14ac:dyDescent="0.25">
      <c r="A469" s="25">
        <v>43500.739378645834</v>
      </c>
      <c r="B469" s="26" t="s">
        <v>503</v>
      </c>
      <c r="C469" s="26" t="s">
        <v>1621</v>
      </c>
      <c r="D469" s="26" t="s">
        <v>1597</v>
      </c>
      <c r="E469" s="26" t="s">
        <v>1606</v>
      </c>
      <c r="F469" s="26" t="s">
        <v>142</v>
      </c>
      <c r="G469" s="26" t="s">
        <v>1606</v>
      </c>
      <c r="H469" s="26" t="s">
        <v>1770</v>
      </c>
      <c r="I469" s="26" t="s">
        <v>143</v>
      </c>
      <c r="J469" s="27"/>
      <c r="K469" s="26" t="s">
        <v>1843</v>
      </c>
      <c r="L469" s="26">
        <v>1</v>
      </c>
      <c r="M469" s="26" t="s">
        <v>1601</v>
      </c>
      <c r="N469" s="26" t="s">
        <v>144</v>
      </c>
      <c r="O469" s="26" t="s">
        <v>1606</v>
      </c>
      <c r="P469" s="26" t="s">
        <v>145</v>
      </c>
      <c r="Q469" s="26" t="s">
        <v>1605</v>
      </c>
      <c r="R469" s="27"/>
      <c r="S469" s="26" t="s">
        <v>1606</v>
      </c>
      <c r="T469" s="26" t="s">
        <v>1606</v>
      </c>
      <c r="U469" s="26">
        <v>1</v>
      </c>
      <c r="V469" s="26" t="s">
        <v>1606</v>
      </c>
      <c r="W469" s="26" t="s">
        <v>1606</v>
      </c>
      <c r="X469" s="26" t="s">
        <v>146</v>
      </c>
      <c r="Y469" s="26" t="s">
        <v>1607</v>
      </c>
      <c r="Z469" s="26" t="s">
        <v>1607</v>
      </c>
      <c r="AA469" s="26" t="s">
        <v>1608</v>
      </c>
      <c r="AB469" s="26" t="s">
        <v>1606</v>
      </c>
      <c r="AC469" s="26" t="s">
        <v>1617</v>
      </c>
      <c r="AD469" s="27"/>
      <c r="AE469" s="27"/>
      <c r="AF469" s="26" t="s">
        <v>1597</v>
      </c>
      <c r="AG469" s="26" t="s">
        <v>1598</v>
      </c>
      <c r="AH469" s="26" t="s">
        <v>1606</v>
      </c>
      <c r="AI469" s="26" t="s">
        <v>1606</v>
      </c>
      <c r="AJ469" s="26" t="s">
        <v>1606</v>
      </c>
      <c r="AK469" s="99" t="s">
        <v>1613</v>
      </c>
      <c r="AL469" s="27"/>
      <c r="AM469" s="26" t="s">
        <v>1606</v>
      </c>
      <c r="AN469" s="26" t="s">
        <v>1606</v>
      </c>
      <c r="AO469" s="27"/>
      <c r="AP469" s="27"/>
      <c r="AQ469" s="26" t="s">
        <v>147</v>
      </c>
      <c r="AR469" s="27"/>
      <c r="AS469" s="99" t="s">
        <v>1620</v>
      </c>
      <c r="AT469" s="26" t="s">
        <v>1606</v>
      </c>
      <c r="AU469" s="27"/>
      <c r="AV469" s="27"/>
      <c r="AW469" s="26" t="s">
        <v>1601</v>
      </c>
      <c r="AX469" s="26" t="s">
        <v>1603</v>
      </c>
    </row>
    <row r="470" spans="1:50" s="21" customFormat="1" ht="15" x14ac:dyDescent="0.25">
      <c r="A470" s="22">
        <v>43500.860949409718</v>
      </c>
      <c r="B470" s="23" t="s">
        <v>503</v>
      </c>
      <c r="C470" s="23" t="s">
        <v>1621</v>
      </c>
      <c r="D470" s="23" t="s">
        <v>1597</v>
      </c>
      <c r="E470" s="23" t="s">
        <v>1606</v>
      </c>
      <c r="F470" s="23" t="s">
        <v>148</v>
      </c>
      <c r="G470" s="23" t="s">
        <v>1606</v>
      </c>
      <c r="H470" s="23" t="s">
        <v>1599</v>
      </c>
      <c r="I470" s="24"/>
      <c r="J470" s="23" t="s">
        <v>149</v>
      </c>
      <c r="K470" s="23" t="s">
        <v>1600</v>
      </c>
      <c r="L470" s="23">
        <v>1</v>
      </c>
      <c r="M470" s="23" t="s">
        <v>1670</v>
      </c>
      <c r="N470" s="23" t="s">
        <v>1644</v>
      </c>
      <c r="O470" s="23" t="s">
        <v>1603</v>
      </c>
      <c r="P470" s="23" t="s">
        <v>150</v>
      </c>
      <c r="Q470" s="23" t="s">
        <v>1605</v>
      </c>
      <c r="R470" s="24"/>
      <c r="S470" s="23" t="s">
        <v>1606</v>
      </c>
      <c r="T470" s="23" t="s">
        <v>1606</v>
      </c>
      <c r="U470" s="23">
        <v>1</v>
      </c>
      <c r="V470" s="23" t="s">
        <v>1606</v>
      </c>
      <c r="W470" s="23" t="s">
        <v>1606</v>
      </c>
      <c r="X470" s="24"/>
      <c r="Y470" s="23" t="s">
        <v>1607</v>
      </c>
      <c r="Z470" s="23" t="s">
        <v>1607</v>
      </c>
      <c r="AA470" s="23" t="s">
        <v>1608</v>
      </c>
      <c r="AB470" s="23" t="s">
        <v>1603</v>
      </c>
      <c r="AC470" s="23" t="s">
        <v>1617</v>
      </c>
      <c r="AD470" s="24"/>
      <c r="AE470" s="24"/>
      <c r="AF470" s="23" t="s">
        <v>1597</v>
      </c>
      <c r="AG470" s="23" t="s">
        <v>1603</v>
      </c>
      <c r="AH470" s="23" t="s">
        <v>1598</v>
      </c>
      <c r="AI470" s="23" t="s">
        <v>1598</v>
      </c>
      <c r="AJ470" s="23" t="s">
        <v>1606</v>
      </c>
      <c r="AK470" s="98" t="s">
        <v>1610</v>
      </c>
      <c r="AL470" s="24"/>
      <c r="AM470" s="23" t="s">
        <v>1606</v>
      </c>
      <c r="AN470" s="23" t="s">
        <v>1606</v>
      </c>
      <c r="AO470" s="24"/>
      <c r="AP470" s="24"/>
      <c r="AQ470" s="23" t="s">
        <v>151</v>
      </c>
      <c r="AR470" s="24"/>
      <c r="AS470" s="98" t="s">
        <v>1613</v>
      </c>
      <c r="AT470" s="23" t="s">
        <v>1603</v>
      </c>
      <c r="AU470" s="24"/>
      <c r="AV470" s="24"/>
      <c r="AW470" s="23" t="s">
        <v>1650</v>
      </c>
      <c r="AX470" s="23" t="s">
        <v>1606</v>
      </c>
    </row>
    <row r="471" spans="1:50" s="21" customFormat="1" ht="15" x14ac:dyDescent="0.25">
      <c r="A471" s="25">
        <v>43500.986607476851</v>
      </c>
      <c r="B471" s="26" t="s">
        <v>503</v>
      </c>
      <c r="C471" s="26" t="s">
        <v>1596</v>
      </c>
      <c r="D471" s="26" t="s">
        <v>1597</v>
      </c>
      <c r="E471" s="26" t="s">
        <v>1598</v>
      </c>
      <c r="F471" s="27"/>
      <c r="G471" s="26" t="s">
        <v>1606</v>
      </c>
      <c r="H471" s="26" t="s">
        <v>1599</v>
      </c>
      <c r="I471" s="27"/>
      <c r="J471" s="26" t="s">
        <v>152</v>
      </c>
      <c r="K471" s="26" t="s">
        <v>1600</v>
      </c>
      <c r="L471" s="26">
        <v>2</v>
      </c>
      <c r="M471" s="26" t="s">
        <v>1601</v>
      </c>
      <c r="N471" s="26" t="s">
        <v>153</v>
      </c>
      <c r="O471" s="26" t="s">
        <v>1603</v>
      </c>
      <c r="P471" s="26" t="s">
        <v>1603</v>
      </c>
      <c r="Q471" s="26" t="s">
        <v>1605</v>
      </c>
      <c r="R471" s="27"/>
      <c r="S471" s="26" t="s">
        <v>1606</v>
      </c>
      <c r="T471" s="26" t="s">
        <v>1606</v>
      </c>
      <c r="U471" s="26">
        <v>2</v>
      </c>
      <c r="V471" s="26" t="s">
        <v>1606</v>
      </c>
      <c r="W471" s="26" t="s">
        <v>1606</v>
      </c>
      <c r="X471" s="27"/>
      <c r="Y471" s="26" t="s">
        <v>1607</v>
      </c>
      <c r="Z471" s="26" t="s">
        <v>1607</v>
      </c>
      <c r="AA471" s="26" t="s">
        <v>1608</v>
      </c>
      <c r="AB471" s="26" t="s">
        <v>1606</v>
      </c>
      <c r="AC471" s="26" t="s">
        <v>1617</v>
      </c>
      <c r="AD471" s="27"/>
      <c r="AE471" s="27"/>
      <c r="AF471" s="26" t="s">
        <v>1597</v>
      </c>
      <c r="AG471" s="26" t="s">
        <v>1603</v>
      </c>
      <c r="AH471" s="26" t="s">
        <v>1606</v>
      </c>
      <c r="AI471" s="26" t="s">
        <v>1606</v>
      </c>
      <c r="AJ471" s="26" t="s">
        <v>1606</v>
      </c>
      <c r="AK471" s="99" t="s">
        <v>1610</v>
      </c>
      <c r="AL471" s="27"/>
      <c r="AM471" s="26" t="s">
        <v>1606</v>
      </c>
      <c r="AN471" s="26" t="s">
        <v>1606</v>
      </c>
      <c r="AO471" s="27"/>
      <c r="AP471" s="27"/>
      <c r="AQ471" s="26" t="s">
        <v>2004</v>
      </c>
      <c r="AR471" s="27"/>
      <c r="AS471" s="99" t="s">
        <v>1613</v>
      </c>
      <c r="AT471" s="26" t="s">
        <v>1606</v>
      </c>
      <c r="AU471" s="27"/>
      <c r="AV471" s="27"/>
      <c r="AW471" s="26" t="s">
        <v>1601</v>
      </c>
      <c r="AX471" s="26" t="s">
        <v>1606</v>
      </c>
    </row>
    <row r="472" spans="1:50" s="21" customFormat="1" ht="15" x14ac:dyDescent="0.25">
      <c r="A472" s="22">
        <v>43501.816636261574</v>
      </c>
      <c r="B472" s="23" t="s">
        <v>503</v>
      </c>
      <c r="C472" s="23" t="s">
        <v>1621</v>
      </c>
      <c r="D472" s="23" t="s">
        <v>1597</v>
      </c>
      <c r="E472" s="23" t="s">
        <v>1606</v>
      </c>
      <c r="F472" s="23" t="s">
        <v>576</v>
      </c>
      <c r="G472" s="23" t="s">
        <v>1598</v>
      </c>
      <c r="H472" s="23" t="s">
        <v>1599</v>
      </c>
      <c r="I472" s="24"/>
      <c r="J472" s="24"/>
      <c r="K472" s="23" t="s">
        <v>1623</v>
      </c>
      <c r="L472" s="23">
        <v>1</v>
      </c>
      <c r="M472" s="23" t="s">
        <v>1670</v>
      </c>
      <c r="N472" s="23" t="s">
        <v>1872</v>
      </c>
      <c r="O472" s="23" t="s">
        <v>1603</v>
      </c>
      <c r="P472" s="23" t="s">
        <v>154</v>
      </c>
      <c r="Q472" s="23" t="s">
        <v>1605</v>
      </c>
      <c r="R472" s="24"/>
      <c r="S472" s="23" t="s">
        <v>1606</v>
      </c>
      <c r="T472" s="23" t="s">
        <v>1606</v>
      </c>
      <c r="U472" s="23">
        <v>1</v>
      </c>
      <c r="V472" s="23" t="s">
        <v>1606</v>
      </c>
      <c r="W472" s="23" t="s">
        <v>1606</v>
      </c>
      <c r="X472" s="24"/>
      <c r="Y472" s="23" t="s">
        <v>1607</v>
      </c>
      <c r="Z472" s="23" t="s">
        <v>1607</v>
      </c>
      <c r="AA472" s="23" t="s">
        <v>1608</v>
      </c>
      <c r="AB472" s="23" t="s">
        <v>1606</v>
      </c>
      <c r="AC472" s="23" t="s">
        <v>1617</v>
      </c>
      <c r="AD472" s="24"/>
      <c r="AE472" s="24"/>
      <c r="AF472" s="23" t="s">
        <v>1597</v>
      </c>
      <c r="AG472" s="23" t="s">
        <v>1598</v>
      </c>
      <c r="AH472" s="23" t="s">
        <v>1606</v>
      </c>
      <c r="AI472" s="23" t="s">
        <v>1606</v>
      </c>
      <c r="AJ472" s="23" t="s">
        <v>1606</v>
      </c>
      <c r="AK472" s="98" t="s">
        <v>1610</v>
      </c>
      <c r="AL472" s="24"/>
      <c r="AM472" s="23" t="s">
        <v>1606</v>
      </c>
      <c r="AN472" s="23" t="s">
        <v>1606</v>
      </c>
      <c r="AO472" s="24"/>
      <c r="AP472" s="24"/>
      <c r="AQ472" s="23" t="s">
        <v>155</v>
      </c>
      <c r="AR472" s="24"/>
      <c r="AS472" s="98" t="s">
        <v>1613</v>
      </c>
      <c r="AT472" s="23" t="s">
        <v>1606</v>
      </c>
      <c r="AU472" s="24"/>
      <c r="AV472" s="24"/>
      <c r="AW472" s="23" t="s">
        <v>1650</v>
      </c>
      <c r="AX472" s="23" t="s">
        <v>1606</v>
      </c>
    </row>
    <row r="473" spans="1:50" s="21" customFormat="1" ht="15" x14ac:dyDescent="0.25">
      <c r="A473" s="25">
        <v>43503.76749810185</v>
      </c>
      <c r="B473" s="26" t="s">
        <v>503</v>
      </c>
      <c r="C473" s="26" t="s">
        <v>1621</v>
      </c>
      <c r="D473" s="26" t="s">
        <v>1597</v>
      </c>
      <c r="E473" s="26" t="s">
        <v>1606</v>
      </c>
      <c r="F473" s="27"/>
      <c r="G473" s="26" t="s">
        <v>1606</v>
      </c>
      <c r="H473" s="26" t="s">
        <v>1599</v>
      </c>
      <c r="I473" s="27"/>
      <c r="J473" s="26" t="s">
        <v>156</v>
      </c>
      <c r="K473" s="26" t="s">
        <v>1600</v>
      </c>
      <c r="L473" s="26">
        <v>1</v>
      </c>
      <c r="M473" s="26" t="s">
        <v>1670</v>
      </c>
      <c r="N473" s="26" t="s">
        <v>157</v>
      </c>
      <c r="O473" s="26" t="s">
        <v>1603</v>
      </c>
      <c r="P473" s="26" t="s">
        <v>158</v>
      </c>
      <c r="Q473" s="26" t="s">
        <v>1605</v>
      </c>
      <c r="R473" s="27"/>
      <c r="S473" s="26" t="s">
        <v>1606</v>
      </c>
      <c r="T473" s="26" t="s">
        <v>1606</v>
      </c>
      <c r="U473" s="26">
        <v>1</v>
      </c>
      <c r="V473" s="26" t="s">
        <v>1606</v>
      </c>
      <c r="W473" s="26" t="s">
        <v>1606</v>
      </c>
      <c r="X473" s="27"/>
      <c r="Y473" s="26" t="s">
        <v>1607</v>
      </c>
      <c r="Z473" s="26" t="s">
        <v>1607</v>
      </c>
      <c r="AA473" s="26" t="s">
        <v>1608</v>
      </c>
      <c r="AB473" s="26" t="s">
        <v>1606</v>
      </c>
      <c r="AC473" s="26" t="s">
        <v>2013</v>
      </c>
      <c r="AD473" s="26" t="s">
        <v>159</v>
      </c>
      <c r="AE473" s="27"/>
      <c r="AF473" s="26" t="s">
        <v>1597</v>
      </c>
      <c r="AG473" s="26" t="s">
        <v>1603</v>
      </c>
      <c r="AH473" s="26" t="s">
        <v>1606</v>
      </c>
      <c r="AI473" s="26" t="s">
        <v>1606</v>
      </c>
      <c r="AJ473" s="26" t="s">
        <v>1606</v>
      </c>
      <c r="AK473" s="99" t="s">
        <v>1610</v>
      </c>
      <c r="AL473" s="27"/>
      <c r="AM473" s="26" t="s">
        <v>1606</v>
      </c>
      <c r="AN473" s="26" t="s">
        <v>1606</v>
      </c>
      <c r="AO473" s="27"/>
      <c r="AP473" s="27"/>
      <c r="AQ473" s="26" t="s">
        <v>160</v>
      </c>
      <c r="AR473" s="27"/>
      <c r="AS473" s="99" t="s">
        <v>1613</v>
      </c>
      <c r="AT473" s="26" t="s">
        <v>1606</v>
      </c>
      <c r="AU473" s="27"/>
      <c r="AV473" s="27"/>
      <c r="AW473" s="26" t="s">
        <v>1650</v>
      </c>
      <c r="AX473" s="26" t="s">
        <v>1606</v>
      </c>
    </row>
    <row r="474" spans="1:50" s="21" customFormat="1" ht="15" x14ac:dyDescent="0.25">
      <c r="A474" s="22">
        <v>43504.559271273145</v>
      </c>
      <c r="B474" s="23" t="s">
        <v>503</v>
      </c>
      <c r="C474" s="23" t="s">
        <v>1596</v>
      </c>
      <c r="D474" s="23" t="s">
        <v>1597</v>
      </c>
      <c r="E474" s="23" t="s">
        <v>1606</v>
      </c>
      <c r="F474" s="23" t="s">
        <v>161</v>
      </c>
      <c r="G474" s="23" t="s">
        <v>1606</v>
      </c>
      <c r="H474" s="23" t="s">
        <v>1599</v>
      </c>
      <c r="I474" s="24"/>
      <c r="J474" s="23" t="s">
        <v>1882</v>
      </c>
      <c r="K474" s="23" t="s">
        <v>1623</v>
      </c>
      <c r="L474" s="23">
        <v>2</v>
      </c>
      <c r="M474" s="23" t="s">
        <v>1670</v>
      </c>
      <c r="N474" s="23" t="s">
        <v>162</v>
      </c>
      <c r="O474" s="23" t="s">
        <v>1606</v>
      </c>
      <c r="P474" s="23" t="s">
        <v>163</v>
      </c>
      <c r="Q474" s="23" t="s">
        <v>1673</v>
      </c>
      <c r="R474" s="24"/>
      <c r="S474" s="23" t="s">
        <v>1606</v>
      </c>
      <c r="T474" s="23" t="s">
        <v>1606</v>
      </c>
      <c r="U474" s="23">
        <v>1</v>
      </c>
      <c r="V474" s="23" t="s">
        <v>1606</v>
      </c>
      <c r="W474" s="23" t="s">
        <v>1606</v>
      </c>
      <c r="X474" s="24"/>
      <c r="Y474" s="23" t="s">
        <v>1607</v>
      </c>
      <c r="Z474" s="23" t="s">
        <v>1607</v>
      </c>
      <c r="AA474" s="23" t="s">
        <v>1608</v>
      </c>
      <c r="AB474" s="23" t="s">
        <v>1606</v>
      </c>
      <c r="AC474" s="23" t="s">
        <v>1617</v>
      </c>
      <c r="AD474" s="24"/>
      <c r="AE474" s="24"/>
      <c r="AF474" s="23" t="s">
        <v>1597</v>
      </c>
      <c r="AG474" s="23" t="s">
        <v>1603</v>
      </c>
      <c r="AH474" s="23" t="s">
        <v>1606</v>
      </c>
      <c r="AI474" s="23" t="s">
        <v>1606</v>
      </c>
      <c r="AJ474" s="23" t="s">
        <v>1606</v>
      </c>
      <c r="AK474" s="98" t="s">
        <v>1613</v>
      </c>
      <c r="AL474" s="24"/>
      <c r="AM474" s="23" t="s">
        <v>1606</v>
      </c>
      <c r="AN474" s="23" t="s">
        <v>1606</v>
      </c>
      <c r="AO474" s="23" t="s">
        <v>164</v>
      </c>
      <c r="AP474" s="24"/>
      <c r="AQ474" s="23" t="s">
        <v>165</v>
      </c>
      <c r="AR474" s="23" t="s">
        <v>166</v>
      </c>
      <c r="AS474" s="98" t="s">
        <v>1620</v>
      </c>
      <c r="AT474" s="23" t="s">
        <v>1606</v>
      </c>
      <c r="AU474" s="24"/>
      <c r="AV474" s="24"/>
      <c r="AW474" s="23" t="s">
        <v>1650</v>
      </c>
      <c r="AX474" s="23" t="s">
        <v>1606</v>
      </c>
    </row>
    <row r="475" spans="1:50" s="21" customFormat="1" ht="15" x14ac:dyDescent="0.25">
      <c r="A475" s="25">
        <v>43506.931404918985</v>
      </c>
      <c r="B475" s="26" t="s">
        <v>503</v>
      </c>
      <c r="C475" s="26" t="s">
        <v>1621</v>
      </c>
      <c r="D475" s="26" t="s">
        <v>1597</v>
      </c>
      <c r="E475" s="26" t="s">
        <v>1606</v>
      </c>
      <c r="F475" s="26" t="s">
        <v>576</v>
      </c>
      <c r="G475" s="26" t="s">
        <v>1598</v>
      </c>
      <c r="H475" s="26" t="s">
        <v>1599</v>
      </c>
      <c r="I475" s="27"/>
      <c r="J475" s="27"/>
      <c r="K475" s="26" t="s">
        <v>1600</v>
      </c>
      <c r="L475" s="26">
        <v>1</v>
      </c>
      <c r="M475" s="26" t="s">
        <v>1670</v>
      </c>
      <c r="N475" s="26" t="s">
        <v>167</v>
      </c>
      <c r="O475" s="26" t="s">
        <v>1603</v>
      </c>
      <c r="P475" s="26" t="s">
        <v>168</v>
      </c>
      <c r="Q475" s="26" t="s">
        <v>1605</v>
      </c>
      <c r="R475" s="27"/>
      <c r="S475" s="26" t="s">
        <v>1606</v>
      </c>
      <c r="T475" s="26" t="s">
        <v>1606</v>
      </c>
      <c r="U475" s="26">
        <v>1</v>
      </c>
      <c r="V475" s="26" t="s">
        <v>1606</v>
      </c>
      <c r="W475" s="26" t="s">
        <v>1606</v>
      </c>
      <c r="X475" s="27"/>
      <c r="Y475" s="26" t="s">
        <v>1607</v>
      </c>
      <c r="Z475" s="26" t="s">
        <v>1607</v>
      </c>
      <c r="AA475" s="26" t="s">
        <v>1608</v>
      </c>
      <c r="AB475" s="26" t="s">
        <v>1606</v>
      </c>
      <c r="AC475" s="26" t="s">
        <v>1617</v>
      </c>
      <c r="AD475" s="27"/>
      <c r="AE475" s="27"/>
      <c r="AF475" s="26" t="s">
        <v>1597</v>
      </c>
      <c r="AG475" s="26" t="s">
        <v>1603</v>
      </c>
      <c r="AH475" s="26" t="s">
        <v>1606</v>
      </c>
      <c r="AI475" s="26" t="s">
        <v>1606</v>
      </c>
      <c r="AJ475" s="26" t="s">
        <v>1606</v>
      </c>
      <c r="AK475" s="99" t="s">
        <v>1610</v>
      </c>
      <c r="AL475" s="27"/>
      <c r="AM475" s="26" t="s">
        <v>1606</v>
      </c>
      <c r="AN475" s="26" t="s">
        <v>1606</v>
      </c>
      <c r="AO475" s="27"/>
      <c r="AP475" s="27"/>
      <c r="AQ475" s="26" t="s">
        <v>169</v>
      </c>
      <c r="AR475" s="27"/>
      <c r="AS475" s="99" t="s">
        <v>1613</v>
      </c>
      <c r="AT475" s="26" t="s">
        <v>1606</v>
      </c>
      <c r="AU475" s="27"/>
      <c r="AV475" s="27"/>
      <c r="AW475" s="26" t="s">
        <v>1601</v>
      </c>
      <c r="AX475" s="26" t="s">
        <v>1606</v>
      </c>
    </row>
    <row r="476" spans="1:50" s="21" customFormat="1" ht="15" x14ac:dyDescent="0.25">
      <c r="A476" s="22">
        <v>43508.777684247689</v>
      </c>
      <c r="B476" s="23" t="s">
        <v>503</v>
      </c>
      <c r="C476" s="23" t="s">
        <v>1621</v>
      </c>
      <c r="D476" s="23" t="s">
        <v>1618</v>
      </c>
      <c r="E476" s="23" t="s">
        <v>1606</v>
      </c>
      <c r="F476" s="23" t="s">
        <v>170</v>
      </c>
      <c r="G476" s="23" t="s">
        <v>1598</v>
      </c>
      <c r="H476" s="23" t="s">
        <v>1599</v>
      </c>
      <c r="I476" s="24"/>
      <c r="J476" s="24"/>
      <c r="K476" s="23" t="s">
        <v>1623</v>
      </c>
      <c r="L476" s="23">
        <v>2</v>
      </c>
      <c r="M476" s="23" t="s">
        <v>1601</v>
      </c>
      <c r="N476" s="23" t="s">
        <v>171</v>
      </c>
      <c r="O476" s="23" t="s">
        <v>1606</v>
      </c>
      <c r="P476" s="23" t="s">
        <v>172</v>
      </c>
      <c r="Q476" s="23" t="s">
        <v>1673</v>
      </c>
      <c r="R476" s="24"/>
      <c r="S476" s="23" t="s">
        <v>1606</v>
      </c>
      <c r="T476" s="23" t="s">
        <v>1606</v>
      </c>
      <c r="U476" s="23">
        <v>2</v>
      </c>
      <c r="V476" s="23" t="s">
        <v>1606</v>
      </c>
      <c r="W476" s="23" t="s">
        <v>1606</v>
      </c>
      <c r="X476" s="24"/>
      <c r="Y476" s="23" t="s">
        <v>1607</v>
      </c>
      <c r="Z476" s="23" t="s">
        <v>1607</v>
      </c>
      <c r="AA476" s="23" t="s">
        <v>1608</v>
      </c>
      <c r="AB476" s="23" t="s">
        <v>1606</v>
      </c>
      <c r="AC476" s="23" t="s">
        <v>1617</v>
      </c>
      <c r="AD476" s="24"/>
      <c r="AE476" s="24"/>
      <c r="AF476" s="23" t="s">
        <v>1597</v>
      </c>
      <c r="AG476" s="23" t="s">
        <v>1606</v>
      </c>
      <c r="AH476" s="23" t="s">
        <v>1606</v>
      </c>
      <c r="AI476" s="23" t="s">
        <v>1598</v>
      </c>
      <c r="AJ476" s="23" t="s">
        <v>1606</v>
      </c>
      <c r="AK476" s="98" t="s">
        <v>1610</v>
      </c>
      <c r="AL476" s="24"/>
      <c r="AM476" s="23" t="s">
        <v>1606</v>
      </c>
      <c r="AN476" s="23" t="s">
        <v>1606</v>
      </c>
      <c r="AO476" s="24"/>
      <c r="AP476" s="24"/>
      <c r="AQ476" s="23" t="s">
        <v>173</v>
      </c>
      <c r="AR476" s="24"/>
      <c r="AS476" s="98" t="s">
        <v>1613</v>
      </c>
      <c r="AT476" s="23" t="s">
        <v>1606</v>
      </c>
      <c r="AU476" s="24"/>
      <c r="AV476" s="24"/>
      <c r="AW476" s="23" t="s">
        <v>1601</v>
      </c>
      <c r="AX476" s="23" t="s">
        <v>1606</v>
      </c>
    </row>
    <row r="477" spans="1:50" s="21" customFormat="1" ht="15" x14ac:dyDescent="0.25">
      <c r="A477" s="25">
        <v>43508.855920416667</v>
      </c>
      <c r="B477" s="26" t="s">
        <v>503</v>
      </c>
      <c r="C477" s="26" t="s">
        <v>1621</v>
      </c>
      <c r="D477" s="26" t="s">
        <v>1597</v>
      </c>
      <c r="E477" s="26" t="s">
        <v>1606</v>
      </c>
      <c r="F477" s="26" t="s">
        <v>174</v>
      </c>
      <c r="G477" s="26" t="s">
        <v>1598</v>
      </c>
      <c r="H477" s="26" t="s">
        <v>1599</v>
      </c>
      <c r="I477" s="27"/>
      <c r="J477" s="26" t="s">
        <v>175</v>
      </c>
      <c r="K477" s="26" t="s">
        <v>1623</v>
      </c>
      <c r="L477" s="26">
        <v>1</v>
      </c>
      <c r="M477" s="26" t="s">
        <v>1670</v>
      </c>
      <c r="N477" s="26" t="s">
        <v>176</v>
      </c>
      <c r="O477" s="26" t="s">
        <v>1603</v>
      </c>
      <c r="P477" s="26" t="s">
        <v>177</v>
      </c>
      <c r="Q477" s="26" t="s">
        <v>1605</v>
      </c>
      <c r="R477" s="27"/>
      <c r="S477" s="26" t="s">
        <v>1606</v>
      </c>
      <c r="T477" s="26" t="s">
        <v>1606</v>
      </c>
      <c r="U477" s="26">
        <v>1</v>
      </c>
      <c r="V477" s="26" t="s">
        <v>1606</v>
      </c>
      <c r="W477" s="26" t="s">
        <v>1606</v>
      </c>
      <c r="X477" s="27"/>
      <c r="Y477" s="26" t="s">
        <v>1607</v>
      </c>
      <c r="Z477" s="26" t="s">
        <v>1607</v>
      </c>
      <c r="AA477" s="26" t="s">
        <v>1608</v>
      </c>
      <c r="AB477" s="26" t="s">
        <v>1606</v>
      </c>
      <c r="AC477" s="26" t="s">
        <v>1617</v>
      </c>
      <c r="AD477" s="27"/>
      <c r="AE477" s="26" t="s">
        <v>178</v>
      </c>
      <c r="AF477" s="26" t="s">
        <v>1597</v>
      </c>
      <c r="AG477" s="26" t="s">
        <v>1598</v>
      </c>
      <c r="AH477" s="26" t="s">
        <v>1598</v>
      </c>
      <c r="AI477" s="26" t="s">
        <v>1598</v>
      </c>
      <c r="AJ477" s="26" t="s">
        <v>1606</v>
      </c>
      <c r="AK477" s="99" t="s">
        <v>1610</v>
      </c>
      <c r="AL477" s="27"/>
      <c r="AM477" s="26" t="s">
        <v>1606</v>
      </c>
      <c r="AN477" s="26" t="s">
        <v>1606</v>
      </c>
      <c r="AO477" s="26" t="s">
        <v>179</v>
      </c>
      <c r="AP477" s="27"/>
      <c r="AQ477" s="26" t="s">
        <v>180</v>
      </c>
      <c r="AR477" s="26" t="s">
        <v>96</v>
      </c>
      <c r="AS477" s="99" t="s">
        <v>1613</v>
      </c>
      <c r="AT477" s="26" t="s">
        <v>1606</v>
      </c>
      <c r="AU477" s="27"/>
      <c r="AV477" s="27"/>
      <c r="AW477" s="26" t="s">
        <v>1601</v>
      </c>
      <c r="AX477" s="26" t="s">
        <v>1606</v>
      </c>
    </row>
    <row r="478" spans="1:50" s="21" customFormat="1" ht="15" x14ac:dyDescent="0.25">
      <c r="A478" s="22">
        <v>43509.768467569447</v>
      </c>
      <c r="B478" s="23" t="s">
        <v>503</v>
      </c>
      <c r="C478" s="23" t="s">
        <v>1596</v>
      </c>
      <c r="D478" s="23" t="s">
        <v>1597</v>
      </c>
      <c r="E478" s="23" t="s">
        <v>1606</v>
      </c>
      <c r="F478" s="23" t="s">
        <v>181</v>
      </c>
      <c r="G478" s="23" t="s">
        <v>1598</v>
      </c>
      <c r="H478" s="23" t="s">
        <v>1770</v>
      </c>
      <c r="I478" s="23" t="s">
        <v>182</v>
      </c>
      <c r="J478" s="24"/>
      <c r="K478" s="23" t="s">
        <v>1623</v>
      </c>
      <c r="L478" s="23">
        <v>1</v>
      </c>
      <c r="M478" s="23" t="s">
        <v>1670</v>
      </c>
      <c r="N478" s="23" t="s">
        <v>1841</v>
      </c>
      <c r="O478" s="23" t="s">
        <v>1603</v>
      </c>
      <c r="P478" s="23" t="s">
        <v>183</v>
      </c>
      <c r="Q478" s="23" t="s">
        <v>1605</v>
      </c>
      <c r="R478" s="24"/>
      <c r="S478" s="23" t="s">
        <v>1606</v>
      </c>
      <c r="T478" s="23" t="s">
        <v>1606</v>
      </c>
      <c r="U478" s="23">
        <v>1</v>
      </c>
      <c r="V478" s="23" t="s">
        <v>1606</v>
      </c>
      <c r="W478" s="23" t="s">
        <v>1606</v>
      </c>
      <c r="X478" s="24"/>
      <c r="Y478" s="23" t="s">
        <v>1607</v>
      </c>
      <c r="Z478" s="23" t="s">
        <v>1607</v>
      </c>
      <c r="AA478" s="23" t="s">
        <v>1608</v>
      </c>
      <c r="AB478" s="23" t="s">
        <v>1606</v>
      </c>
      <c r="AC478" s="23" t="s">
        <v>1718</v>
      </c>
      <c r="AD478" s="23" t="s">
        <v>184</v>
      </c>
      <c r="AE478" s="24"/>
      <c r="AF478" s="23" t="s">
        <v>1597</v>
      </c>
      <c r="AG478" s="23" t="s">
        <v>1603</v>
      </c>
      <c r="AH478" s="23" t="s">
        <v>1606</v>
      </c>
      <c r="AI478" s="23" t="s">
        <v>1606</v>
      </c>
      <c r="AJ478" s="23" t="s">
        <v>1606</v>
      </c>
      <c r="AK478" s="98" t="s">
        <v>1610</v>
      </c>
      <c r="AL478" s="24"/>
      <c r="AM478" s="23" t="s">
        <v>1606</v>
      </c>
      <c r="AN478" s="23" t="s">
        <v>1606</v>
      </c>
      <c r="AO478" s="23" t="s">
        <v>185</v>
      </c>
      <c r="AP478" s="24"/>
      <c r="AQ478" s="23" t="s">
        <v>186</v>
      </c>
      <c r="AR478" s="24"/>
      <c r="AS478" s="98" t="s">
        <v>1613</v>
      </c>
      <c r="AT478" s="23" t="s">
        <v>1606</v>
      </c>
      <c r="AU478" s="24"/>
      <c r="AV478" s="24"/>
      <c r="AW478" s="23" t="s">
        <v>1650</v>
      </c>
      <c r="AX478" s="23" t="s">
        <v>1606</v>
      </c>
    </row>
    <row r="479" spans="1:50" s="21" customFormat="1" ht="15" x14ac:dyDescent="0.25">
      <c r="A479" s="25">
        <v>43509.777710393522</v>
      </c>
      <c r="B479" s="26" t="s">
        <v>503</v>
      </c>
      <c r="C479" s="26" t="s">
        <v>1596</v>
      </c>
      <c r="D479" s="26" t="s">
        <v>1597</v>
      </c>
      <c r="E479" s="26" t="s">
        <v>1606</v>
      </c>
      <c r="F479" s="26" t="s">
        <v>187</v>
      </c>
      <c r="G479" s="26" t="s">
        <v>1598</v>
      </c>
      <c r="H479" s="26" t="s">
        <v>1599</v>
      </c>
      <c r="I479" s="27"/>
      <c r="J479" s="26" t="s">
        <v>188</v>
      </c>
      <c r="K479" s="26" t="s">
        <v>1600</v>
      </c>
      <c r="L479" s="26">
        <v>1</v>
      </c>
      <c r="M479" s="26" t="s">
        <v>1601</v>
      </c>
      <c r="N479" s="26" t="s">
        <v>189</v>
      </c>
      <c r="O479" s="26" t="s">
        <v>1603</v>
      </c>
      <c r="P479" s="26" t="s">
        <v>190</v>
      </c>
      <c r="Q479" s="26" t="s">
        <v>1605</v>
      </c>
      <c r="R479" s="27"/>
      <c r="S479" s="26" t="s">
        <v>1606</v>
      </c>
      <c r="T479" s="26" t="s">
        <v>1606</v>
      </c>
      <c r="U479" s="26">
        <v>2</v>
      </c>
      <c r="V479" s="26" t="s">
        <v>1606</v>
      </c>
      <c r="W479" s="26" t="s">
        <v>1606</v>
      </c>
      <c r="X479" s="26" t="s">
        <v>96</v>
      </c>
      <c r="Y479" s="26" t="s">
        <v>1607</v>
      </c>
      <c r="Z479" s="26" t="s">
        <v>1607</v>
      </c>
      <c r="AA479" s="26" t="s">
        <v>1608</v>
      </c>
      <c r="AB479" s="26" t="s">
        <v>1606</v>
      </c>
      <c r="AC479" s="26" t="s">
        <v>1617</v>
      </c>
      <c r="AD479" s="27"/>
      <c r="AE479" s="27"/>
      <c r="AF479" s="26" t="s">
        <v>1597</v>
      </c>
      <c r="AG479" s="26" t="s">
        <v>1606</v>
      </c>
      <c r="AH479" s="26" t="s">
        <v>1606</v>
      </c>
      <c r="AI479" s="26" t="s">
        <v>1606</v>
      </c>
      <c r="AJ479" s="26" t="s">
        <v>1606</v>
      </c>
      <c r="AK479" s="99" t="s">
        <v>1610</v>
      </c>
      <c r="AL479" s="26" t="s">
        <v>191</v>
      </c>
      <c r="AM479" s="26" t="s">
        <v>1598</v>
      </c>
      <c r="AN479" s="26" t="s">
        <v>1606</v>
      </c>
      <c r="AO479" s="26" t="s">
        <v>192</v>
      </c>
      <c r="AP479" s="26" t="s">
        <v>193</v>
      </c>
      <c r="AQ479" s="26" t="s">
        <v>194</v>
      </c>
      <c r="AR479" s="26" t="s">
        <v>195</v>
      </c>
      <c r="AS479" s="99" t="s">
        <v>1613</v>
      </c>
      <c r="AT479" s="26" t="s">
        <v>1603</v>
      </c>
      <c r="AU479" s="27"/>
      <c r="AV479" s="27"/>
      <c r="AW479" s="26" t="s">
        <v>1601</v>
      </c>
      <c r="AX479" s="26" t="s">
        <v>1606</v>
      </c>
    </row>
    <row r="480" spans="1:50" s="21" customFormat="1" ht="15" x14ac:dyDescent="0.25">
      <c r="A480" s="22">
        <v>43510.844606168983</v>
      </c>
      <c r="B480" s="23" t="s">
        <v>503</v>
      </c>
      <c r="C480" s="23" t="s">
        <v>1596</v>
      </c>
      <c r="D480" s="23" t="s">
        <v>1597</v>
      </c>
      <c r="E480" s="23" t="s">
        <v>1606</v>
      </c>
      <c r="F480" s="23" t="s">
        <v>196</v>
      </c>
      <c r="G480" s="23" t="s">
        <v>1606</v>
      </c>
      <c r="H480" s="23" t="s">
        <v>1599</v>
      </c>
      <c r="I480" s="24"/>
      <c r="J480" s="23" t="s">
        <v>197</v>
      </c>
      <c r="K480" s="23" t="s">
        <v>1600</v>
      </c>
      <c r="L480" s="23">
        <v>1</v>
      </c>
      <c r="M480" s="23" t="s">
        <v>1601</v>
      </c>
      <c r="N480" s="23" t="s">
        <v>198</v>
      </c>
      <c r="O480" s="23" t="s">
        <v>1603</v>
      </c>
      <c r="P480" s="23" t="s">
        <v>1603</v>
      </c>
      <c r="Q480" s="23" t="s">
        <v>1605</v>
      </c>
      <c r="R480" s="24"/>
      <c r="S480" s="23" t="s">
        <v>1606</v>
      </c>
      <c r="T480" s="23" t="s">
        <v>1606</v>
      </c>
      <c r="U480" s="23">
        <v>1</v>
      </c>
      <c r="V480" s="23" t="s">
        <v>1606</v>
      </c>
      <c r="W480" s="23" t="s">
        <v>1606</v>
      </c>
      <c r="X480" s="24"/>
      <c r="Y480" s="23" t="s">
        <v>1607</v>
      </c>
      <c r="Z480" s="23" t="s">
        <v>1607</v>
      </c>
      <c r="AA480" s="23" t="s">
        <v>1608</v>
      </c>
      <c r="AB480" s="23" t="s">
        <v>1606</v>
      </c>
      <c r="AC480" s="23" t="s">
        <v>1617</v>
      </c>
      <c r="AD480" s="24"/>
      <c r="AE480" s="24"/>
      <c r="AF480" s="23" t="s">
        <v>1597</v>
      </c>
      <c r="AG480" s="23" t="s">
        <v>1603</v>
      </c>
      <c r="AH480" s="23" t="s">
        <v>1606</v>
      </c>
      <c r="AI480" s="23" t="s">
        <v>1606</v>
      </c>
      <c r="AJ480" s="23" t="s">
        <v>1606</v>
      </c>
      <c r="AK480" s="98" t="s">
        <v>1610</v>
      </c>
      <c r="AL480" s="24"/>
      <c r="AM480" s="23" t="s">
        <v>1606</v>
      </c>
      <c r="AN480" s="23" t="s">
        <v>1606</v>
      </c>
      <c r="AO480" s="23" t="s">
        <v>199</v>
      </c>
      <c r="AP480" s="24"/>
      <c r="AQ480" s="23" t="s">
        <v>200</v>
      </c>
      <c r="AR480" s="24"/>
      <c r="AS480" s="98" t="s">
        <v>1613</v>
      </c>
      <c r="AT480" s="23" t="s">
        <v>1603</v>
      </c>
      <c r="AU480" s="23" t="s">
        <v>201</v>
      </c>
      <c r="AV480" s="23" t="s">
        <v>202</v>
      </c>
      <c r="AW480" s="23" t="s">
        <v>1601</v>
      </c>
      <c r="AX480" s="23" t="s">
        <v>1606</v>
      </c>
    </row>
    <row r="481" spans="1:50" s="21" customFormat="1" ht="15" x14ac:dyDescent="0.25">
      <c r="A481" s="25">
        <v>43510.899829652779</v>
      </c>
      <c r="B481" s="26" t="s">
        <v>503</v>
      </c>
      <c r="C481" s="26" t="s">
        <v>1621</v>
      </c>
      <c r="D481" s="26" t="s">
        <v>1597</v>
      </c>
      <c r="E481" s="26" t="s">
        <v>1606</v>
      </c>
      <c r="F481" s="26" t="s">
        <v>203</v>
      </c>
      <c r="G481" s="26" t="s">
        <v>1606</v>
      </c>
      <c r="H481" s="26" t="s">
        <v>1599</v>
      </c>
      <c r="I481" s="27"/>
      <c r="J481" s="26" t="s">
        <v>204</v>
      </c>
      <c r="K481" s="26" t="s">
        <v>1600</v>
      </c>
      <c r="L481" s="26">
        <v>1</v>
      </c>
      <c r="M481" s="26" t="s">
        <v>1670</v>
      </c>
      <c r="N481" s="26" t="s">
        <v>1644</v>
      </c>
      <c r="O481" s="26" t="s">
        <v>1603</v>
      </c>
      <c r="P481" s="26" t="s">
        <v>1603</v>
      </c>
      <c r="Q481" s="26" t="s">
        <v>1605</v>
      </c>
      <c r="R481" s="27"/>
      <c r="S481" s="26" t="s">
        <v>1606</v>
      </c>
      <c r="T481" s="26" t="s">
        <v>1606</v>
      </c>
      <c r="U481" s="26">
        <v>2</v>
      </c>
      <c r="V481" s="26" t="s">
        <v>1606</v>
      </c>
      <c r="W481" s="26" t="s">
        <v>1606</v>
      </c>
      <c r="X481" s="27"/>
      <c r="Y481" s="26" t="s">
        <v>1607</v>
      </c>
      <c r="Z481" s="26" t="s">
        <v>1607</v>
      </c>
      <c r="AA481" s="26" t="s">
        <v>1608</v>
      </c>
      <c r="AB481" s="26" t="s">
        <v>1606</v>
      </c>
      <c r="AC481" s="26" t="s">
        <v>1617</v>
      </c>
      <c r="AD481" s="27"/>
      <c r="AE481" s="27"/>
      <c r="AF481" s="26" t="s">
        <v>1597</v>
      </c>
      <c r="AG481" s="26" t="s">
        <v>1603</v>
      </c>
      <c r="AH481" s="26" t="s">
        <v>1598</v>
      </c>
      <c r="AI481" s="26" t="s">
        <v>1606</v>
      </c>
      <c r="AJ481" s="26" t="s">
        <v>1606</v>
      </c>
      <c r="AK481" s="99" t="s">
        <v>1613</v>
      </c>
      <c r="AL481" s="27"/>
      <c r="AM481" s="26" t="s">
        <v>1606</v>
      </c>
      <c r="AN481" s="26" t="s">
        <v>1598</v>
      </c>
      <c r="AO481" s="26" t="s">
        <v>205</v>
      </c>
      <c r="AP481" s="27"/>
      <c r="AQ481" s="26" t="s">
        <v>206</v>
      </c>
      <c r="AR481" s="27"/>
      <c r="AS481" s="99" t="s">
        <v>1613</v>
      </c>
      <c r="AT481" s="26" t="s">
        <v>1603</v>
      </c>
      <c r="AU481" s="27"/>
      <c r="AV481" s="27"/>
      <c r="AW481" s="26" t="s">
        <v>1650</v>
      </c>
      <c r="AX481" s="26" t="s">
        <v>1606</v>
      </c>
    </row>
    <row r="482" spans="1:50" s="21" customFormat="1" ht="15" x14ac:dyDescent="0.25">
      <c r="A482" s="35">
        <v>43511.302018136572</v>
      </c>
      <c r="B482" s="36" t="s">
        <v>503</v>
      </c>
      <c r="C482" s="36" t="s">
        <v>1596</v>
      </c>
      <c r="D482" s="36" t="s">
        <v>1597</v>
      </c>
      <c r="E482" s="36" t="s">
        <v>1598</v>
      </c>
      <c r="F482" s="37"/>
      <c r="G482" s="36" t="s">
        <v>1606</v>
      </c>
      <c r="H482" s="36" t="s">
        <v>1599</v>
      </c>
      <c r="I482" s="37"/>
      <c r="J482" s="37"/>
      <c r="K482" s="36" t="s">
        <v>1623</v>
      </c>
      <c r="L482" s="36">
        <v>1</v>
      </c>
      <c r="M482" s="36" t="s">
        <v>1601</v>
      </c>
      <c r="N482" s="36" t="s">
        <v>207</v>
      </c>
      <c r="O482" s="36" t="s">
        <v>1603</v>
      </c>
      <c r="P482" s="36" t="s">
        <v>668</v>
      </c>
      <c r="Q482" s="36" t="s">
        <v>1605</v>
      </c>
      <c r="R482" s="37"/>
      <c r="S482" s="36" t="s">
        <v>1606</v>
      </c>
      <c r="T482" s="36" t="s">
        <v>1606</v>
      </c>
      <c r="U482" s="36">
        <v>1</v>
      </c>
      <c r="V482" s="36" t="s">
        <v>1606</v>
      </c>
      <c r="W482" s="36" t="s">
        <v>1606</v>
      </c>
      <c r="X482" s="37"/>
      <c r="Y482" s="36" t="s">
        <v>1607</v>
      </c>
      <c r="Z482" s="36" t="s">
        <v>1607</v>
      </c>
      <c r="AA482" s="36" t="s">
        <v>1608</v>
      </c>
      <c r="AB482" s="36" t="s">
        <v>1606</v>
      </c>
      <c r="AC482" s="36" t="s">
        <v>1718</v>
      </c>
      <c r="AD482" s="36" t="s">
        <v>208</v>
      </c>
      <c r="AE482" s="37"/>
      <c r="AF482" s="36" t="s">
        <v>1597</v>
      </c>
      <c r="AG482" s="36" t="s">
        <v>1603</v>
      </c>
      <c r="AH482" s="36" t="s">
        <v>1606</v>
      </c>
      <c r="AI482" s="36" t="s">
        <v>1606</v>
      </c>
      <c r="AJ482" s="36" t="s">
        <v>1606</v>
      </c>
      <c r="AK482" s="104" t="s">
        <v>1610</v>
      </c>
      <c r="AL482" s="37"/>
      <c r="AM482" s="36" t="s">
        <v>1606</v>
      </c>
      <c r="AN482" s="36" t="s">
        <v>1606</v>
      </c>
      <c r="AO482" s="37"/>
      <c r="AP482" s="37"/>
      <c r="AQ482" s="36" t="s">
        <v>209</v>
      </c>
      <c r="AR482" s="37"/>
      <c r="AS482" s="104" t="s">
        <v>1620</v>
      </c>
      <c r="AT482" s="36" t="s">
        <v>1606</v>
      </c>
      <c r="AU482" s="37"/>
      <c r="AV482" s="37"/>
      <c r="AW482" s="36" t="s">
        <v>1601</v>
      </c>
      <c r="AX482" s="36" t="s">
        <v>1606</v>
      </c>
    </row>
    <row r="483" spans="1:50" s="21" customFormat="1" ht="15" x14ac:dyDescent="0.25">
      <c r="AK483" s="101"/>
      <c r="AS483" s="101"/>
    </row>
    <row r="484" spans="1:50" s="86" customFormat="1" ht="15" x14ac:dyDescent="0.25">
      <c r="D484" s="86">
        <v>1</v>
      </c>
      <c r="E484" s="86">
        <v>68</v>
      </c>
      <c r="G484" s="86">
        <v>47</v>
      </c>
      <c r="H484" s="86">
        <v>15</v>
      </c>
      <c r="K484" s="86">
        <v>2</v>
      </c>
      <c r="L484" s="86">
        <v>56</v>
      </c>
      <c r="M484" s="86">
        <v>6</v>
      </c>
      <c r="O484" s="86">
        <v>22</v>
      </c>
      <c r="Q484" s="42">
        <v>3</v>
      </c>
      <c r="S484" s="86">
        <v>73</v>
      </c>
      <c r="T484" s="86">
        <v>76</v>
      </c>
      <c r="U484" s="86">
        <v>54</v>
      </c>
      <c r="V484" s="86">
        <v>73</v>
      </c>
      <c r="W484" s="86">
        <v>72</v>
      </c>
      <c r="Y484" s="86">
        <v>3</v>
      </c>
      <c r="Z484" s="86">
        <v>2</v>
      </c>
      <c r="AA484" s="86">
        <v>1</v>
      </c>
      <c r="AB484" s="86">
        <v>71</v>
      </c>
      <c r="AC484" s="86">
        <v>21</v>
      </c>
      <c r="AF484" s="86">
        <v>4</v>
      </c>
      <c r="AG484" s="86">
        <v>14</v>
      </c>
      <c r="AH484" s="86">
        <v>41</v>
      </c>
      <c r="AI484" s="86">
        <v>59</v>
      </c>
      <c r="AJ484" s="86">
        <v>73</v>
      </c>
      <c r="AK484" s="109">
        <v>67</v>
      </c>
      <c r="AM484" s="86">
        <v>71</v>
      </c>
      <c r="AN484" s="86">
        <v>64</v>
      </c>
      <c r="AS484" s="109">
        <v>9</v>
      </c>
      <c r="AT484" s="86">
        <v>56</v>
      </c>
      <c r="AW484" s="86">
        <v>48</v>
      </c>
      <c r="AX484" s="86">
        <v>70</v>
      </c>
    </row>
    <row r="485" spans="1:50" s="86" customFormat="1" ht="15" x14ac:dyDescent="0.25">
      <c r="D485" s="86">
        <v>4</v>
      </c>
      <c r="E485" s="86">
        <v>1</v>
      </c>
      <c r="H485" s="86">
        <v>62</v>
      </c>
      <c r="K485" s="86">
        <v>25</v>
      </c>
      <c r="L485" s="86">
        <v>12</v>
      </c>
      <c r="M485" s="86">
        <v>26</v>
      </c>
      <c r="O485" s="86">
        <v>55</v>
      </c>
      <c r="Q485" s="86">
        <v>14</v>
      </c>
      <c r="S485" s="86">
        <v>4</v>
      </c>
      <c r="T485" s="86">
        <v>1</v>
      </c>
      <c r="U485" s="86">
        <v>18</v>
      </c>
      <c r="V485" s="86">
        <v>4</v>
      </c>
      <c r="W485" s="86">
        <v>5</v>
      </c>
      <c r="Y485" s="86">
        <v>6</v>
      </c>
      <c r="Z485" s="86">
        <v>7</v>
      </c>
      <c r="AA485" s="42">
        <v>76</v>
      </c>
      <c r="AB485" s="86">
        <v>1</v>
      </c>
      <c r="AC485" s="86">
        <v>1</v>
      </c>
      <c r="AF485" s="86">
        <v>4</v>
      </c>
      <c r="AG485" s="86">
        <v>51</v>
      </c>
      <c r="AH485" s="86">
        <v>9</v>
      </c>
      <c r="AJ485" s="86">
        <v>4</v>
      </c>
      <c r="AK485" s="109">
        <v>10</v>
      </c>
      <c r="AM485" s="86">
        <v>1</v>
      </c>
      <c r="AN485" s="86">
        <v>3</v>
      </c>
      <c r="AS485" s="109">
        <v>54</v>
      </c>
      <c r="AT485" s="86">
        <v>21</v>
      </c>
      <c r="AW485" s="86">
        <v>29</v>
      </c>
      <c r="AX485" s="86">
        <v>7</v>
      </c>
    </row>
    <row r="486" spans="1:50" s="86" customFormat="1" ht="15" x14ac:dyDescent="0.25">
      <c r="D486" s="86">
        <v>72</v>
      </c>
      <c r="E486" s="86">
        <v>8</v>
      </c>
      <c r="G486" s="86">
        <v>30</v>
      </c>
      <c r="K486" s="86">
        <v>46</v>
      </c>
      <c r="L486" s="86">
        <v>3</v>
      </c>
      <c r="M486" s="86">
        <v>45</v>
      </c>
      <c r="Q486" s="86">
        <v>60</v>
      </c>
      <c r="U486" s="86">
        <v>3</v>
      </c>
      <c r="Y486" s="86">
        <v>68</v>
      </c>
      <c r="Z486" s="86">
        <v>68</v>
      </c>
      <c r="AB486" s="86">
        <v>5</v>
      </c>
      <c r="AC486" s="86">
        <v>59</v>
      </c>
      <c r="AF486" s="86">
        <v>69</v>
      </c>
      <c r="AG486" s="86">
        <v>12</v>
      </c>
      <c r="AH486" s="86">
        <v>27</v>
      </c>
      <c r="AI486" s="86">
        <v>18</v>
      </c>
      <c r="AK486" s="109"/>
      <c r="AM486" s="86">
        <v>5</v>
      </c>
      <c r="AN486" s="86">
        <v>10</v>
      </c>
      <c r="AS486" s="109">
        <v>10</v>
      </c>
    </row>
    <row r="487" spans="1:50" s="86" customFormat="1" ht="15" x14ac:dyDescent="0.25">
      <c r="K487" s="86">
        <v>4</v>
      </c>
      <c r="L487" s="86">
        <v>3</v>
      </c>
      <c r="AK487" s="109"/>
      <c r="AS487" s="109">
        <v>4</v>
      </c>
    </row>
    <row r="488" spans="1:50" s="86" customFormat="1" ht="15" x14ac:dyDescent="0.25">
      <c r="L488" s="86">
        <v>3</v>
      </c>
      <c r="U488" s="86">
        <v>2</v>
      </c>
      <c r="AK488" s="109"/>
      <c r="AS488" s="109"/>
    </row>
    <row r="489" spans="1:50" s="86" customFormat="1" ht="15" x14ac:dyDescent="0.25">
      <c r="AK489" s="109"/>
      <c r="AS489" s="109"/>
    </row>
    <row r="490" spans="1:50" s="86" customFormat="1" ht="15" x14ac:dyDescent="0.25">
      <c r="B490" s="86">
        <v>77</v>
      </c>
      <c r="D490" s="86">
        <f>SUM(D484:D489)</f>
        <v>77</v>
      </c>
      <c r="E490" s="86">
        <f t="shared" ref="E490:AX490" si="11">SUM(E484:E489)</f>
        <v>77</v>
      </c>
      <c r="G490" s="86">
        <f t="shared" si="11"/>
        <v>77</v>
      </c>
      <c r="H490" s="86">
        <f t="shared" si="11"/>
        <v>77</v>
      </c>
      <c r="K490" s="86">
        <f t="shared" si="11"/>
        <v>77</v>
      </c>
      <c r="L490" s="86">
        <f t="shared" si="11"/>
        <v>77</v>
      </c>
      <c r="M490" s="86">
        <f t="shared" si="11"/>
        <v>77</v>
      </c>
      <c r="O490" s="86">
        <f t="shared" si="11"/>
        <v>77</v>
      </c>
      <c r="Q490" s="86">
        <f t="shared" si="11"/>
        <v>77</v>
      </c>
      <c r="S490" s="86">
        <f t="shared" si="11"/>
        <v>77</v>
      </c>
      <c r="T490" s="86">
        <f t="shared" si="11"/>
        <v>77</v>
      </c>
      <c r="U490" s="86">
        <f t="shared" si="11"/>
        <v>77</v>
      </c>
      <c r="V490" s="86">
        <f t="shared" si="11"/>
        <v>77</v>
      </c>
      <c r="W490" s="86">
        <f t="shared" si="11"/>
        <v>77</v>
      </c>
      <c r="Y490" s="86">
        <f t="shared" si="11"/>
        <v>77</v>
      </c>
      <c r="Z490" s="86">
        <f t="shared" si="11"/>
        <v>77</v>
      </c>
      <c r="AA490" s="86">
        <f t="shared" si="11"/>
        <v>77</v>
      </c>
      <c r="AB490" s="86">
        <f t="shared" si="11"/>
        <v>77</v>
      </c>
      <c r="AC490" s="86">
        <f>SUM(AC483:AC487)</f>
        <v>81</v>
      </c>
      <c r="AF490" s="86">
        <f t="shared" si="11"/>
        <v>77</v>
      </c>
      <c r="AG490" s="86">
        <f t="shared" si="11"/>
        <v>77</v>
      </c>
      <c r="AH490" s="86">
        <f t="shared" si="11"/>
        <v>77</v>
      </c>
      <c r="AI490" s="86">
        <f t="shared" si="11"/>
        <v>77</v>
      </c>
      <c r="AJ490" s="86">
        <f t="shared" si="11"/>
        <v>77</v>
      </c>
      <c r="AK490" s="109">
        <f t="shared" si="11"/>
        <v>77</v>
      </c>
      <c r="AM490" s="86">
        <f t="shared" si="11"/>
        <v>77</v>
      </c>
      <c r="AN490" s="86">
        <f t="shared" si="11"/>
        <v>77</v>
      </c>
      <c r="AS490" s="109">
        <f t="shared" si="11"/>
        <v>77</v>
      </c>
      <c r="AT490" s="86">
        <f t="shared" si="11"/>
        <v>77</v>
      </c>
      <c r="AW490" s="86">
        <f t="shared" si="11"/>
        <v>77</v>
      </c>
      <c r="AX490" s="86">
        <f t="shared" si="11"/>
        <v>77</v>
      </c>
    </row>
    <row r="491" spans="1:50" s="86" customFormat="1" ht="15" x14ac:dyDescent="0.25">
      <c r="AK491" s="109"/>
      <c r="AS491" s="109"/>
    </row>
    <row r="492" spans="1:50" s="42" customFormat="1" x14ac:dyDescent="0.2">
      <c r="D492" s="42" t="s">
        <v>2103</v>
      </c>
      <c r="E492" s="42" t="s">
        <v>1767</v>
      </c>
      <c r="G492" s="42" t="s">
        <v>1767</v>
      </c>
      <c r="H492" s="42" t="s">
        <v>1767</v>
      </c>
      <c r="K492" s="42" t="s">
        <v>2209</v>
      </c>
      <c r="L492" s="42">
        <v>1</v>
      </c>
      <c r="M492" s="42" t="s">
        <v>2101</v>
      </c>
      <c r="O492" s="42" t="s">
        <v>1767</v>
      </c>
      <c r="Q492" s="42" t="s">
        <v>2102</v>
      </c>
      <c r="S492" s="42" t="s">
        <v>1767</v>
      </c>
      <c r="T492" s="42" t="s">
        <v>1767</v>
      </c>
      <c r="U492" s="42">
        <v>1</v>
      </c>
      <c r="V492" s="42" t="s">
        <v>1767</v>
      </c>
      <c r="W492" s="42" t="s">
        <v>1767</v>
      </c>
      <c r="Y492" s="42" t="s">
        <v>2103</v>
      </c>
      <c r="Z492" s="42" t="s">
        <v>2103</v>
      </c>
      <c r="AA492" s="42" t="s">
        <v>2104</v>
      </c>
      <c r="AB492" s="42" t="s">
        <v>1767</v>
      </c>
      <c r="AC492" s="87" t="s">
        <v>2105</v>
      </c>
      <c r="AF492" s="42" t="s">
        <v>2099</v>
      </c>
      <c r="AG492" s="42" t="s">
        <v>1767</v>
      </c>
      <c r="AH492" s="42" t="s">
        <v>1767</v>
      </c>
      <c r="AI492" s="42" t="s">
        <v>1767</v>
      </c>
      <c r="AJ492" s="42" t="s">
        <v>1767</v>
      </c>
      <c r="AK492" s="106" t="s">
        <v>2106</v>
      </c>
      <c r="AM492" s="42" t="s">
        <v>1767</v>
      </c>
      <c r="AN492" s="42" t="s">
        <v>1767</v>
      </c>
      <c r="AS492" s="106" t="s">
        <v>2107</v>
      </c>
      <c r="AT492" s="42" t="s">
        <v>1767</v>
      </c>
      <c r="AX492" s="42" t="s">
        <v>1767</v>
      </c>
    </row>
    <row r="493" spans="1:50" s="42" customFormat="1" x14ac:dyDescent="0.2">
      <c r="D493" s="42" t="s">
        <v>2109</v>
      </c>
      <c r="E493" s="42" t="s">
        <v>2110</v>
      </c>
      <c r="H493" s="42" t="s">
        <v>2110</v>
      </c>
      <c r="K493" s="42" t="s">
        <v>2100</v>
      </c>
      <c r="L493" s="42">
        <v>2</v>
      </c>
      <c r="M493" s="42" t="s">
        <v>2112</v>
      </c>
      <c r="O493" s="42" t="s">
        <v>1615</v>
      </c>
      <c r="Q493" s="42" t="s">
        <v>2113</v>
      </c>
      <c r="S493" s="42" t="s">
        <v>1615</v>
      </c>
      <c r="T493" s="42" t="s">
        <v>1615</v>
      </c>
      <c r="U493" s="42">
        <v>2</v>
      </c>
      <c r="V493" s="42" t="s">
        <v>1615</v>
      </c>
      <c r="W493" s="42" t="s">
        <v>1615</v>
      </c>
      <c r="Y493" s="42" t="s">
        <v>2109</v>
      </c>
      <c r="Z493" s="42" t="s">
        <v>2109</v>
      </c>
      <c r="AA493" s="42" t="s">
        <v>2114</v>
      </c>
      <c r="AB493" s="42" t="s">
        <v>1615</v>
      </c>
      <c r="AC493" s="87" t="s">
        <v>2115</v>
      </c>
      <c r="AF493" s="42" t="s">
        <v>2109</v>
      </c>
      <c r="AG493" s="42" t="s">
        <v>1615</v>
      </c>
      <c r="AH493" s="42" t="s">
        <v>1615</v>
      </c>
      <c r="AK493" s="106" t="s">
        <v>2116</v>
      </c>
      <c r="AM493" s="42" t="s">
        <v>1615</v>
      </c>
      <c r="AN493" s="42" t="s">
        <v>1615</v>
      </c>
      <c r="AS493" s="106" t="s">
        <v>2116</v>
      </c>
      <c r="AT493" s="42" t="s">
        <v>1615</v>
      </c>
      <c r="AW493" s="42" t="s">
        <v>2117</v>
      </c>
      <c r="AX493" s="42" t="s">
        <v>1615</v>
      </c>
    </row>
    <row r="494" spans="1:50" s="42" customFormat="1" x14ac:dyDescent="0.2">
      <c r="D494" s="42" t="s">
        <v>2118</v>
      </c>
      <c r="E494" s="42" t="s">
        <v>2119</v>
      </c>
      <c r="G494" s="42" t="s">
        <v>2119</v>
      </c>
      <c r="K494" s="42" t="s">
        <v>2111</v>
      </c>
      <c r="L494" s="42">
        <v>3</v>
      </c>
      <c r="M494" s="42" t="s">
        <v>2121</v>
      </c>
      <c r="Q494" s="42" t="s">
        <v>2122</v>
      </c>
      <c r="U494" s="42">
        <v>3</v>
      </c>
      <c r="Y494" s="42" t="s">
        <v>2123</v>
      </c>
      <c r="Z494" s="42" t="s">
        <v>2123</v>
      </c>
      <c r="AB494" s="42" t="s">
        <v>2119</v>
      </c>
      <c r="AC494" s="87" t="s">
        <v>1468</v>
      </c>
      <c r="AF494" s="42" t="s">
        <v>2123</v>
      </c>
      <c r="AG494" s="42" t="s">
        <v>2119</v>
      </c>
      <c r="AH494" s="42" t="s">
        <v>2119</v>
      </c>
      <c r="AI494" s="42" t="s">
        <v>2119</v>
      </c>
      <c r="AJ494" s="42" t="s">
        <v>2119</v>
      </c>
      <c r="AK494" s="106"/>
      <c r="AM494" s="42" t="s">
        <v>2119</v>
      </c>
      <c r="AN494" s="42" t="s">
        <v>2119</v>
      </c>
      <c r="AS494" s="106" t="s">
        <v>2125</v>
      </c>
      <c r="AW494" s="42" t="s">
        <v>2112</v>
      </c>
    </row>
    <row r="495" spans="1:50" s="42" customFormat="1" x14ac:dyDescent="0.2">
      <c r="K495" s="42" t="s">
        <v>346</v>
      </c>
      <c r="L495" s="42">
        <v>4</v>
      </c>
      <c r="AK495" s="106"/>
      <c r="AS495" s="106" t="s">
        <v>347</v>
      </c>
    </row>
    <row r="496" spans="1:50" s="89" customFormat="1" x14ac:dyDescent="0.2">
      <c r="AK496" s="107"/>
      <c r="AS496" s="107"/>
    </row>
    <row r="497" spans="2:50" s="89" customFormat="1" x14ac:dyDescent="0.2">
      <c r="B497" s="89">
        <v>336</v>
      </c>
      <c r="D497" s="89">
        <v>8</v>
      </c>
      <c r="E497" s="89">
        <f>71+68</f>
        <v>139</v>
      </c>
      <c r="G497" s="89">
        <f>83+47</f>
        <v>130</v>
      </c>
      <c r="H497" s="89">
        <v>45</v>
      </c>
      <c r="K497" s="89">
        <v>15</v>
      </c>
      <c r="L497" s="89">
        <f>138+56</f>
        <v>194</v>
      </c>
      <c r="M497" s="89">
        <f>29+6</f>
        <v>35</v>
      </c>
      <c r="O497" s="89">
        <f>59+22</f>
        <v>81</v>
      </c>
      <c r="Q497" s="89">
        <v>27</v>
      </c>
      <c r="S497" s="89">
        <f>179+73</f>
        <v>252</v>
      </c>
      <c r="T497" s="89">
        <f>207+76</f>
        <v>283</v>
      </c>
      <c r="U497" s="89">
        <v>154</v>
      </c>
      <c r="V497" s="89">
        <f>202+73</f>
        <v>275</v>
      </c>
      <c r="W497" s="89">
        <f>210+72</f>
        <v>282</v>
      </c>
      <c r="Y497" s="89">
        <f>14+3</f>
        <v>17</v>
      </c>
      <c r="Z497" s="89">
        <v>13</v>
      </c>
      <c r="AA497" s="89">
        <v>22</v>
      </c>
      <c r="AB497" s="89">
        <f>175+71</f>
        <v>246</v>
      </c>
      <c r="AC497" s="89">
        <f>48+21</f>
        <v>69</v>
      </c>
      <c r="AF497" s="89">
        <v>17</v>
      </c>
      <c r="AG497" s="89">
        <f>84+14</f>
        <v>98</v>
      </c>
      <c r="AH497" s="89">
        <f>128+41</f>
        <v>169</v>
      </c>
      <c r="AI497" s="89">
        <f>142+59</f>
        <v>201</v>
      </c>
      <c r="AJ497" s="89">
        <f>194+73</f>
        <v>267</v>
      </c>
      <c r="AK497" s="107">
        <v>94</v>
      </c>
      <c r="AM497" s="89">
        <f>168+71</f>
        <v>239</v>
      </c>
      <c r="AN497" s="89">
        <f>151+64</f>
        <v>215</v>
      </c>
      <c r="AS497" s="107">
        <v>54</v>
      </c>
      <c r="AT497" s="89">
        <f>176+56</f>
        <v>232</v>
      </c>
      <c r="AW497" s="89">
        <v>15</v>
      </c>
      <c r="AX497" s="89">
        <v>270</v>
      </c>
    </row>
    <row r="498" spans="2:50" s="89" customFormat="1" x14ac:dyDescent="0.2">
      <c r="D498" s="89">
        <v>89</v>
      </c>
      <c r="E498" s="89">
        <v>77</v>
      </c>
      <c r="G498" s="89">
        <f>51+22</f>
        <v>73</v>
      </c>
      <c r="H498" s="89">
        <f>229+62</f>
        <v>291</v>
      </c>
      <c r="K498" s="89">
        <f>71+25</f>
        <v>96</v>
      </c>
      <c r="L498" s="89">
        <f>68+12</f>
        <v>80</v>
      </c>
      <c r="M498" s="89">
        <f>129+26</f>
        <v>155</v>
      </c>
      <c r="O498" s="89">
        <v>255</v>
      </c>
      <c r="Q498" s="89">
        <f>69+14</f>
        <v>83</v>
      </c>
      <c r="S498" s="89">
        <v>84</v>
      </c>
      <c r="T498" s="89">
        <v>53</v>
      </c>
      <c r="U498" s="89">
        <f>88+18</f>
        <v>106</v>
      </c>
      <c r="V498" s="89">
        <f>57+4</f>
        <v>61</v>
      </c>
      <c r="W498" s="89">
        <f>49+5</f>
        <v>54</v>
      </c>
      <c r="Y498" s="89">
        <f>72+6</f>
        <v>78</v>
      </c>
      <c r="Z498" s="89">
        <v>97</v>
      </c>
      <c r="AA498" s="89">
        <f>238+76</f>
        <v>314</v>
      </c>
      <c r="AB498" s="89">
        <v>50</v>
      </c>
      <c r="AC498" s="89">
        <v>151</v>
      </c>
      <c r="AF498" s="89">
        <v>59</v>
      </c>
      <c r="AG498" s="89">
        <f>113+51</f>
        <v>164</v>
      </c>
      <c r="AH498" s="89">
        <f>27+9</f>
        <v>36</v>
      </c>
      <c r="AI498" s="89">
        <v>30</v>
      </c>
      <c r="AJ498" s="89">
        <v>14</v>
      </c>
      <c r="AK498" s="107">
        <f>48+67</f>
        <v>115</v>
      </c>
      <c r="AM498" s="89">
        <v>44</v>
      </c>
      <c r="AN498" s="89">
        <v>40</v>
      </c>
      <c r="AS498" s="107">
        <f>56+54</f>
        <v>110</v>
      </c>
      <c r="AT498" s="89">
        <f>83+21</f>
        <v>104</v>
      </c>
      <c r="AW498" s="89">
        <v>14</v>
      </c>
      <c r="AX498" s="89">
        <v>66</v>
      </c>
    </row>
    <row r="499" spans="2:50" s="89" customFormat="1" x14ac:dyDescent="0.2">
      <c r="D499" s="89">
        <f>167+72</f>
        <v>239</v>
      </c>
      <c r="E499" s="89">
        <f>112+8</f>
        <v>120</v>
      </c>
      <c r="G499" s="89">
        <v>133</v>
      </c>
      <c r="K499" s="89">
        <f>165+46</f>
        <v>211</v>
      </c>
      <c r="L499" s="89">
        <v>36</v>
      </c>
      <c r="M499" s="89">
        <f>101+45</f>
        <v>146</v>
      </c>
      <c r="Q499" s="89">
        <f>166+60</f>
        <v>226</v>
      </c>
      <c r="U499" s="89">
        <f>49+3</f>
        <v>52</v>
      </c>
      <c r="Y499" s="89">
        <f>173+68</f>
        <v>241</v>
      </c>
      <c r="Z499" s="89">
        <f>158+68</f>
        <v>226</v>
      </c>
      <c r="AB499" s="89">
        <v>40</v>
      </c>
      <c r="AC499" s="89">
        <f>73+59</f>
        <v>132</v>
      </c>
      <c r="AF499" s="89">
        <f>191+69</f>
        <v>260</v>
      </c>
      <c r="AG499" s="89">
        <f>62+12</f>
        <v>74</v>
      </c>
      <c r="AH499" s="89">
        <f>104+27</f>
        <v>131</v>
      </c>
      <c r="AI499" s="89">
        <f>87+18</f>
        <v>105</v>
      </c>
      <c r="AJ499" s="89">
        <v>55</v>
      </c>
      <c r="AK499" s="107">
        <v>103</v>
      </c>
      <c r="AM499" s="89">
        <v>53</v>
      </c>
      <c r="AN499" s="89">
        <v>81</v>
      </c>
      <c r="AS499" s="107">
        <v>108</v>
      </c>
      <c r="AW499" s="89">
        <v>148</v>
      </c>
    </row>
    <row r="500" spans="2:50" s="89" customFormat="1" x14ac:dyDescent="0.2">
      <c r="K500" s="89">
        <v>14</v>
      </c>
      <c r="L500" s="89">
        <v>13</v>
      </c>
      <c r="U500" s="89">
        <v>14</v>
      </c>
      <c r="AC500" s="90">
        <f>271+81</f>
        <v>352</v>
      </c>
      <c r="AK500" s="107">
        <v>24</v>
      </c>
      <c r="AS500" s="107">
        <v>64</v>
      </c>
      <c r="AW500" s="89">
        <v>159</v>
      </c>
    </row>
    <row r="501" spans="2:50" s="89" customFormat="1" x14ac:dyDescent="0.2">
      <c r="L501" s="89">
        <v>13</v>
      </c>
      <c r="U501" s="89">
        <v>10</v>
      </c>
      <c r="AK501" s="107"/>
      <c r="AS501" s="107"/>
    </row>
    <row r="502" spans="2:50" s="88" customFormat="1" x14ac:dyDescent="0.25">
      <c r="AK502" s="110"/>
      <c r="AS502" s="110"/>
    </row>
  </sheetData>
  <phoneticPr fontId="0" type="noConversion"/>
  <pageMargins left="0.7" right="0.7" top="0.78740157499999996" bottom="0.78740157499999996" header="0.3" footer="0.3"/>
  <pageSetup paperSize="9" orientation="portrait" r:id="rId1"/>
  <legacyDrawing r:id="rId2"/>
  <tableParts count="8">
    <tablePart r:id="rId3"/>
    <tablePart r:id="rId4"/>
    <tablePart r:id="rId5"/>
    <tablePart r:id="rId6"/>
    <tablePart r:id="rId7"/>
    <tablePart r:id="rId8"/>
    <tablePart r:id="rId9"/>
    <tablePart r:id="rId10"/>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
  <sheetViews>
    <sheetView view="pageBreakPreview" zoomScaleNormal="40" zoomScalePageLayoutView="120" workbookViewId="0">
      <selection activeCell="I10" sqref="I10"/>
    </sheetView>
  </sheetViews>
  <sheetFormatPr defaultColWidth="8.85546875" defaultRowHeight="12.75" x14ac:dyDescent="0.2"/>
  <cols>
    <col min="1" max="16384" width="8.85546875" style="1"/>
  </cols>
  <sheetData/>
  <phoneticPr fontId="0" type="noConversion"/>
  <printOptions horizontalCentered="1"/>
  <pageMargins left="0.19685039370078741" right="0.19685039370078741" top="0.78740157480314965" bottom="0.59055118110236227" header="0.19685039370078741" footer="0.19685039370078741"/>
  <pageSetup paperSize="9" orientation="landscape" r:id="rId1"/>
  <headerFooter>
    <oddHeader>&amp;L&amp;G&amp;CZákladní školy na území města Kopřivnice
&amp;R&amp;8MAP ORP Kopřivnice II, reg. č. CZ.02.3.68/0.0/0.0/17_047/0008634</oddHeader>
    <oddFooter>&amp;C&amp;P/&amp;N&amp;R&amp;8&amp;G</oddFooter>
  </headerFooter>
  <rowBreaks count="3" manualBreakCount="3">
    <brk id="37" max="16383" man="1"/>
    <brk id="74" max="16383" man="1"/>
    <brk id="111" max="16383" man="1"/>
  </rowBreaks>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2:O29"/>
  <sheetViews>
    <sheetView zoomScale="60" zoomScaleNormal="100" zoomScalePageLayoutView="60" workbookViewId="0">
      <selection activeCell="A18" sqref="A18:N22"/>
    </sheetView>
  </sheetViews>
  <sheetFormatPr defaultColWidth="8.85546875" defaultRowHeight="12.75" x14ac:dyDescent="0.2"/>
  <cols>
    <col min="1" max="16384" width="8.85546875" style="1"/>
  </cols>
  <sheetData>
    <row r="2" spans="1:15" ht="13.15" customHeight="1" x14ac:dyDescent="0.2">
      <c r="A2" s="122" t="s">
        <v>1489</v>
      </c>
      <c r="B2" s="122"/>
      <c r="C2" s="122"/>
      <c r="D2" s="122"/>
      <c r="E2" s="122"/>
      <c r="F2" s="122"/>
      <c r="G2" s="122"/>
      <c r="H2" s="122"/>
      <c r="I2" s="122"/>
      <c r="J2" s="122"/>
      <c r="K2" s="122"/>
      <c r="L2" s="122"/>
      <c r="M2" s="122"/>
      <c r="N2" s="122"/>
      <c r="O2" s="7"/>
    </row>
    <row r="3" spans="1:15" ht="13.15" customHeight="1" x14ac:dyDescent="0.2">
      <c r="A3" s="122"/>
      <c r="B3" s="122"/>
      <c r="C3" s="122"/>
      <c r="D3" s="122"/>
      <c r="E3" s="122"/>
      <c r="F3" s="122"/>
      <c r="G3" s="122"/>
      <c r="H3" s="122"/>
      <c r="I3" s="122"/>
      <c r="J3" s="122"/>
      <c r="K3" s="122"/>
      <c r="L3" s="122"/>
      <c r="M3" s="122"/>
      <c r="N3" s="122"/>
      <c r="O3" s="7"/>
    </row>
    <row r="4" spans="1:15" ht="13.15" customHeight="1" x14ac:dyDescent="0.2">
      <c r="A4" s="122"/>
      <c r="B4" s="122"/>
      <c r="C4" s="122"/>
      <c r="D4" s="122"/>
      <c r="E4" s="122"/>
      <c r="F4" s="122"/>
      <c r="G4" s="122"/>
      <c r="H4" s="122"/>
      <c r="I4" s="122"/>
      <c r="J4" s="122"/>
      <c r="K4" s="122"/>
      <c r="L4" s="122"/>
      <c r="M4" s="122"/>
      <c r="N4" s="122"/>
      <c r="O4" s="7"/>
    </row>
    <row r="10" spans="1:15" x14ac:dyDescent="0.2">
      <c r="D10" s="2"/>
    </row>
    <row r="11" spans="1:15" ht="13.15" customHeight="1" x14ac:dyDescent="0.2">
      <c r="A11" s="122" t="s">
        <v>1491</v>
      </c>
      <c r="B11" s="122"/>
      <c r="C11" s="122"/>
      <c r="D11" s="122"/>
      <c r="E11" s="122"/>
      <c r="F11" s="122"/>
      <c r="G11" s="122"/>
      <c r="H11" s="122"/>
      <c r="I11" s="122"/>
      <c r="J11" s="122"/>
      <c r="K11" s="122"/>
      <c r="L11" s="122"/>
      <c r="M11" s="122"/>
      <c r="N11" s="122"/>
      <c r="O11" s="7"/>
    </row>
    <row r="12" spans="1:15" ht="13.15" customHeight="1" x14ac:dyDescent="0.2">
      <c r="A12" s="122"/>
      <c r="B12" s="122"/>
      <c r="C12" s="122"/>
      <c r="D12" s="122"/>
      <c r="E12" s="122"/>
      <c r="F12" s="122"/>
      <c r="G12" s="122"/>
      <c r="H12" s="122"/>
      <c r="I12" s="122"/>
      <c r="J12" s="122"/>
      <c r="K12" s="122"/>
      <c r="L12" s="122"/>
      <c r="M12" s="122"/>
      <c r="N12" s="122"/>
      <c r="O12" s="7"/>
    </row>
    <row r="13" spans="1:15" ht="13.15" customHeight="1" x14ac:dyDescent="0.2">
      <c r="A13" s="122"/>
      <c r="B13" s="122"/>
      <c r="C13" s="122"/>
      <c r="D13" s="122"/>
      <c r="E13" s="122"/>
      <c r="F13" s="122"/>
      <c r="G13" s="122"/>
      <c r="H13" s="122"/>
      <c r="I13" s="122"/>
      <c r="J13" s="122"/>
      <c r="K13" s="122"/>
      <c r="L13" s="122"/>
      <c r="M13" s="122"/>
      <c r="N13" s="122"/>
      <c r="O13" s="7"/>
    </row>
    <row r="14" spans="1:15" ht="13.15" customHeight="1" x14ac:dyDescent="0.2">
      <c r="A14" s="122"/>
      <c r="B14" s="122"/>
      <c r="C14" s="122"/>
      <c r="D14" s="122"/>
      <c r="E14" s="122"/>
      <c r="F14" s="122"/>
      <c r="G14" s="122"/>
      <c r="H14" s="122"/>
      <c r="I14" s="122"/>
      <c r="J14" s="122"/>
      <c r="K14" s="122"/>
      <c r="L14" s="122"/>
      <c r="M14" s="122"/>
      <c r="N14" s="122"/>
      <c r="O14" s="7"/>
    </row>
    <row r="15" spans="1:15" ht="13.15" customHeight="1" x14ac:dyDescent="0.2">
      <c r="A15" s="8"/>
      <c r="B15" s="8"/>
      <c r="C15" s="8"/>
      <c r="D15" s="8"/>
      <c r="E15" s="8"/>
      <c r="F15" s="8"/>
      <c r="G15" s="8"/>
      <c r="H15" s="8"/>
      <c r="I15" s="8"/>
      <c r="J15" s="8"/>
      <c r="K15" s="8"/>
      <c r="L15" s="8"/>
      <c r="M15" s="8"/>
      <c r="N15" s="8"/>
      <c r="O15" s="8"/>
    </row>
    <row r="16" spans="1:15" ht="13.15" customHeight="1" x14ac:dyDescent="0.2">
      <c r="A16" s="8"/>
      <c r="B16" s="8"/>
      <c r="C16" s="8"/>
      <c r="D16" s="8"/>
      <c r="E16" s="8"/>
      <c r="F16" s="8"/>
      <c r="G16" s="8"/>
      <c r="H16" s="8"/>
      <c r="I16" s="8"/>
      <c r="J16" s="8"/>
      <c r="K16" s="8"/>
      <c r="L16" s="8"/>
      <c r="M16" s="8"/>
      <c r="N16" s="8"/>
      <c r="O16" s="8"/>
    </row>
    <row r="18" spans="1:15" ht="13.15" customHeight="1" x14ac:dyDescent="0.2">
      <c r="A18" s="121" t="s">
        <v>502</v>
      </c>
      <c r="B18" s="121"/>
      <c r="C18" s="121"/>
      <c r="D18" s="121"/>
      <c r="E18" s="121"/>
      <c r="F18" s="121"/>
      <c r="G18" s="121"/>
      <c r="H18" s="121"/>
      <c r="I18" s="121"/>
      <c r="J18" s="121"/>
      <c r="K18" s="121"/>
      <c r="L18" s="121"/>
      <c r="M18" s="121"/>
      <c r="N18" s="121"/>
      <c r="O18" s="6"/>
    </row>
    <row r="19" spans="1:15" ht="13.15" customHeight="1" x14ac:dyDescent="0.2">
      <c r="A19" s="121"/>
      <c r="B19" s="121"/>
      <c r="C19" s="121"/>
      <c r="D19" s="121"/>
      <c r="E19" s="121"/>
      <c r="F19" s="121"/>
      <c r="G19" s="121"/>
      <c r="H19" s="121"/>
      <c r="I19" s="121"/>
      <c r="J19" s="121"/>
      <c r="K19" s="121"/>
      <c r="L19" s="121"/>
      <c r="M19" s="121"/>
      <c r="N19" s="121"/>
      <c r="O19" s="6"/>
    </row>
    <row r="20" spans="1:15" ht="13.15" customHeight="1" x14ac:dyDescent="0.2">
      <c r="A20" s="121"/>
      <c r="B20" s="121"/>
      <c r="C20" s="121"/>
      <c r="D20" s="121"/>
      <c r="E20" s="121"/>
      <c r="F20" s="121"/>
      <c r="G20" s="121"/>
      <c r="H20" s="121"/>
      <c r="I20" s="121"/>
      <c r="J20" s="121"/>
      <c r="K20" s="121"/>
      <c r="L20" s="121"/>
      <c r="M20" s="121"/>
      <c r="N20" s="121"/>
      <c r="O20" s="6"/>
    </row>
    <row r="21" spans="1:15" ht="13.15" customHeight="1" x14ac:dyDescent="0.2">
      <c r="A21" s="121"/>
      <c r="B21" s="121"/>
      <c r="C21" s="121"/>
      <c r="D21" s="121"/>
      <c r="E21" s="121"/>
      <c r="F21" s="121"/>
      <c r="G21" s="121"/>
      <c r="H21" s="121"/>
      <c r="I21" s="121"/>
      <c r="J21" s="121"/>
      <c r="K21" s="121"/>
      <c r="L21" s="121"/>
      <c r="M21" s="121"/>
      <c r="N21" s="121"/>
      <c r="O21" s="6"/>
    </row>
    <row r="22" spans="1:15" ht="13.15" customHeight="1" x14ac:dyDescent="0.2">
      <c r="A22" s="121"/>
      <c r="B22" s="121"/>
      <c r="C22" s="121"/>
      <c r="D22" s="121"/>
      <c r="E22" s="121"/>
      <c r="F22" s="121"/>
      <c r="G22" s="121"/>
      <c r="H22" s="121"/>
      <c r="I22" s="121"/>
      <c r="J22" s="121"/>
      <c r="K22" s="121"/>
      <c r="L22" s="121"/>
      <c r="M22" s="121"/>
      <c r="N22" s="121"/>
      <c r="O22" s="6"/>
    </row>
    <row r="23" spans="1:15" ht="26.45" customHeight="1" x14ac:dyDescent="0.2">
      <c r="A23" s="75"/>
      <c r="B23" s="75"/>
      <c r="C23" s="75"/>
      <c r="D23" s="75"/>
      <c r="E23" s="75"/>
      <c r="F23" s="75"/>
      <c r="G23" s="75"/>
      <c r="H23" s="75"/>
      <c r="I23" s="75"/>
      <c r="J23" s="75"/>
      <c r="K23" s="75"/>
      <c r="L23" s="75"/>
      <c r="M23" s="75"/>
      <c r="N23" s="75"/>
      <c r="O23" s="6"/>
    </row>
    <row r="24" spans="1:15" ht="13.15" customHeight="1" x14ac:dyDescent="0.2">
      <c r="A24" s="120" t="s">
        <v>501</v>
      </c>
      <c r="B24" s="120"/>
      <c r="C24" s="120"/>
      <c r="D24" s="120"/>
      <c r="E24" s="120"/>
      <c r="F24" s="120"/>
      <c r="G24" s="120"/>
      <c r="H24" s="120"/>
      <c r="I24" s="120"/>
      <c r="J24" s="120"/>
      <c r="K24" s="120"/>
      <c r="L24" s="120"/>
      <c r="M24" s="120"/>
      <c r="N24" s="120"/>
      <c r="O24" s="6"/>
    </row>
    <row r="25" spans="1:15" ht="24.6" customHeight="1" x14ac:dyDescent="0.2">
      <c r="A25" s="120"/>
      <c r="B25" s="120"/>
      <c r="C25" s="120"/>
      <c r="D25" s="120"/>
      <c r="E25" s="120"/>
      <c r="F25" s="120"/>
      <c r="G25" s="120"/>
      <c r="H25" s="120"/>
      <c r="I25" s="120"/>
      <c r="J25" s="120"/>
      <c r="K25" s="120"/>
      <c r="L25" s="120"/>
      <c r="M25" s="120"/>
      <c r="N25" s="120"/>
      <c r="O25" s="3"/>
    </row>
    <row r="26" spans="1:15" ht="13.15" customHeight="1" x14ac:dyDescent="0.2">
      <c r="A26" s="120"/>
      <c r="B26" s="120"/>
      <c r="C26" s="120"/>
      <c r="D26" s="120"/>
      <c r="E26" s="120"/>
      <c r="F26" s="120"/>
      <c r="G26" s="120"/>
      <c r="H26" s="120"/>
      <c r="I26" s="120"/>
      <c r="J26" s="120"/>
      <c r="K26" s="120"/>
      <c r="L26" s="120"/>
      <c r="M26" s="120"/>
      <c r="N26" s="120"/>
    </row>
    <row r="27" spans="1:15" ht="36.75" customHeight="1" x14ac:dyDescent="0.2">
      <c r="A27" s="120"/>
      <c r="B27" s="120"/>
      <c r="C27" s="120"/>
      <c r="D27" s="120"/>
      <c r="E27" s="120"/>
      <c r="F27" s="120"/>
      <c r="G27" s="120"/>
      <c r="H27" s="120"/>
      <c r="I27" s="120"/>
      <c r="J27" s="120"/>
      <c r="K27" s="120"/>
      <c r="L27" s="120"/>
      <c r="M27" s="120"/>
      <c r="N27" s="120"/>
      <c r="O27" s="5"/>
    </row>
    <row r="28" spans="1:15" ht="53.45" customHeight="1" x14ac:dyDescent="0.2">
      <c r="A28" s="5"/>
      <c r="B28" s="5"/>
      <c r="C28" s="5"/>
      <c r="D28" s="5"/>
      <c r="E28" s="5"/>
      <c r="F28" s="5"/>
      <c r="G28" s="5"/>
      <c r="H28" s="5"/>
      <c r="I28" s="5"/>
      <c r="J28" s="5"/>
      <c r="K28" s="5"/>
      <c r="L28" s="5"/>
      <c r="M28" s="5"/>
      <c r="N28" s="5"/>
      <c r="O28" s="5"/>
    </row>
    <row r="29" spans="1:15" ht="45" customHeight="1" x14ac:dyDescent="0.2">
      <c r="A29" s="4"/>
      <c r="B29" s="4"/>
      <c r="C29" s="4"/>
      <c r="D29" s="4"/>
      <c r="E29" s="4"/>
      <c r="F29" s="4"/>
      <c r="G29" s="4"/>
      <c r="H29" s="4"/>
      <c r="I29" s="4"/>
      <c r="J29" s="4"/>
      <c r="K29" s="4"/>
      <c r="L29" s="4"/>
      <c r="M29" s="4"/>
      <c r="N29" s="4"/>
      <c r="O29" s="4"/>
    </row>
  </sheetData>
  <mergeCells count="4">
    <mergeCell ref="A2:N4"/>
    <mergeCell ref="A11:N14"/>
    <mergeCell ref="A18:N22"/>
    <mergeCell ref="A24:N27"/>
  </mergeCells>
  <phoneticPr fontId="0" type="noConversion"/>
  <pageMargins left="0.70866141732283472" right="0.70866141732283472" top="1.3779527559055118" bottom="1.1811023622047245" header="0.31496062992125984" footer="0.31496062992125984"/>
  <pageSetup paperSize="9" orientation="landscape" r:id="rId1"/>
  <headerFooter>
    <oddHeader>&amp;C&amp;G</oddHeader>
    <oddFooter xml:space="preserve">&amp;CProjekt Místní akční plán ORP Kopřivnice II, reg.č. CZ.02.3.68/0.0/0.0/17_047/0008634 
je realizovaný a financovaný s podporou ESF, Operačního programu 
Výzkum, vývoj a vzdělávání, státního rozpočtu a rozpočtu města
</oddFooter>
  </headerFooter>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sheetPr>
  <dimension ref="A1:AK267"/>
  <sheetViews>
    <sheetView topLeftCell="S241" workbookViewId="0">
      <selection activeCell="AF253" sqref="AF253"/>
    </sheetView>
  </sheetViews>
  <sheetFormatPr defaultRowHeight="15" x14ac:dyDescent="0.25"/>
  <cols>
    <col min="1" max="1" width="18" customWidth="1"/>
    <col min="2" max="2" width="27.5703125" customWidth="1"/>
    <col min="3" max="3" width="12.7109375" customWidth="1"/>
    <col min="4" max="4" width="13.7109375" customWidth="1"/>
    <col min="5" max="5" width="14.28515625" customWidth="1"/>
    <col min="6" max="6" width="17.7109375" customWidth="1"/>
    <col min="7" max="7" width="10.42578125" customWidth="1"/>
    <col min="8" max="8" width="13.28515625" customWidth="1"/>
    <col min="9" max="9" width="13" customWidth="1"/>
    <col min="10" max="10" width="15.7109375" customWidth="1"/>
    <col min="13" max="13" width="12.7109375" customWidth="1"/>
    <col min="15" max="15" width="15.85546875" customWidth="1"/>
    <col min="16" max="17" width="14.140625" customWidth="1"/>
    <col min="18" max="18" width="19.140625" customWidth="1"/>
    <col min="22" max="22" width="13.7109375" customWidth="1"/>
    <col min="25" max="25" width="14" customWidth="1"/>
    <col min="26" max="26" width="13.7109375" customWidth="1"/>
    <col min="28" max="28" width="14.140625" customWidth="1"/>
    <col min="30" max="30" width="15.140625" customWidth="1"/>
    <col min="31" max="31" width="14.140625" customWidth="1"/>
  </cols>
  <sheetData>
    <row r="1" spans="1:35" s="21" customFormat="1" x14ac:dyDescent="0.25">
      <c r="A1" s="20" t="s">
        <v>677</v>
      </c>
      <c r="B1" s="20" t="s">
        <v>678</v>
      </c>
      <c r="C1" s="53" t="s">
        <v>1542</v>
      </c>
      <c r="D1" s="53" t="s">
        <v>1543</v>
      </c>
      <c r="E1" s="53" t="s">
        <v>1544</v>
      </c>
      <c r="F1" s="53" t="s">
        <v>1545</v>
      </c>
      <c r="G1" s="53" t="s">
        <v>1546</v>
      </c>
      <c r="H1" s="53" t="s">
        <v>1547</v>
      </c>
      <c r="I1" s="53" t="s">
        <v>1548</v>
      </c>
      <c r="J1" s="53" t="s">
        <v>1508</v>
      </c>
      <c r="K1" s="20" t="s">
        <v>1549</v>
      </c>
      <c r="L1" s="53" t="s">
        <v>1550</v>
      </c>
      <c r="M1" s="53" t="s">
        <v>1551</v>
      </c>
      <c r="N1" s="20" t="s">
        <v>1552</v>
      </c>
      <c r="O1" s="53" t="s">
        <v>1553</v>
      </c>
      <c r="P1" s="53" t="s">
        <v>1554</v>
      </c>
      <c r="Q1" s="53" t="s">
        <v>1555</v>
      </c>
      <c r="R1" s="53" t="s">
        <v>1556</v>
      </c>
      <c r="S1" s="20" t="s">
        <v>1557</v>
      </c>
      <c r="T1" s="53" t="s">
        <v>1558</v>
      </c>
      <c r="U1" s="53" t="s">
        <v>1559</v>
      </c>
      <c r="V1" s="53" t="s">
        <v>1560</v>
      </c>
      <c r="W1" s="53" t="s">
        <v>1561</v>
      </c>
      <c r="X1" s="53" t="s">
        <v>1562</v>
      </c>
      <c r="Y1" s="53" t="s">
        <v>1563</v>
      </c>
      <c r="Z1" s="53" t="s">
        <v>1564</v>
      </c>
      <c r="AA1" s="53" t="s">
        <v>1565</v>
      </c>
      <c r="AB1" s="53" t="s">
        <v>1566</v>
      </c>
      <c r="AC1" s="53" t="s">
        <v>1567</v>
      </c>
      <c r="AD1" s="53" t="s">
        <v>1568</v>
      </c>
      <c r="AE1" s="53" t="s">
        <v>1569</v>
      </c>
      <c r="AF1" s="53" t="s">
        <v>1570</v>
      </c>
      <c r="AG1" s="53" t="s">
        <v>1571</v>
      </c>
      <c r="AH1" s="53" t="s">
        <v>1572</v>
      </c>
      <c r="AI1" s="53" t="s">
        <v>1573</v>
      </c>
    </row>
    <row r="2" spans="1:35" s="21" customFormat="1" x14ac:dyDescent="0.25">
      <c r="A2" s="22">
        <v>43491.93455474537</v>
      </c>
      <c r="B2" s="23" t="s">
        <v>1574</v>
      </c>
      <c r="C2" s="23" t="s">
        <v>1575</v>
      </c>
      <c r="D2" s="23" t="s">
        <v>1610</v>
      </c>
      <c r="E2" s="23" t="s">
        <v>1576</v>
      </c>
      <c r="F2" s="23" t="s">
        <v>1616</v>
      </c>
      <c r="G2" s="23" t="s">
        <v>1606</v>
      </c>
      <c r="H2" s="23" t="s">
        <v>1606</v>
      </c>
      <c r="I2" s="23" t="s">
        <v>1613</v>
      </c>
      <c r="J2" s="23" t="s">
        <v>1577</v>
      </c>
      <c r="K2" s="24"/>
      <c r="L2" s="23" t="s">
        <v>1598</v>
      </c>
      <c r="M2" s="23" t="s">
        <v>1718</v>
      </c>
      <c r="N2" s="23" t="s">
        <v>1578</v>
      </c>
      <c r="O2" s="23" t="s">
        <v>1579</v>
      </c>
      <c r="P2" s="23" t="s">
        <v>1613</v>
      </c>
      <c r="Q2" s="23" t="s">
        <v>1610</v>
      </c>
      <c r="R2" s="23" t="s">
        <v>1580</v>
      </c>
      <c r="S2" s="24"/>
      <c r="T2" s="24"/>
      <c r="U2" s="24"/>
      <c r="V2" s="23" t="s">
        <v>1610</v>
      </c>
      <c r="W2" s="23" t="s">
        <v>1603</v>
      </c>
      <c r="X2" s="24"/>
      <c r="Y2" s="23" t="s">
        <v>1610</v>
      </c>
      <c r="Z2" s="23" t="s">
        <v>1610</v>
      </c>
      <c r="AA2" s="24"/>
      <c r="AB2" s="23" t="s">
        <v>1610</v>
      </c>
      <c r="AC2" s="24"/>
      <c r="AD2" s="23" t="s">
        <v>1620</v>
      </c>
      <c r="AE2" s="23" t="s">
        <v>1620</v>
      </c>
      <c r="AF2" s="23" t="s">
        <v>1603</v>
      </c>
      <c r="AG2" s="24"/>
      <c r="AH2" s="24"/>
      <c r="AI2" s="24"/>
    </row>
    <row r="3" spans="1:35" s="21" customFormat="1" x14ac:dyDescent="0.25">
      <c r="A3" s="25">
        <v>43493.586862800927</v>
      </c>
      <c r="B3" s="26" t="s">
        <v>1574</v>
      </c>
      <c r="C3" s="26" t="s">
        <v>1607</v>
      </c>
      <c r="D3" s="26" t="s">
        <v>1610</v>
      </c>
      <c r="E3" s="26" t="s">
        <v>1576</v>
      </c>
      <c r="F3" s="26" t="s">
        <v>1576</v>
      </c>
      <c r="G3" s="26" t="s">
        <v>1606</v>
      </c>
      <c r="H3" s="26" t="s">
        <v>1581</v>
      </c>
      <c r="I3" s="26" t="s">
        <v>1610</v>
      </c>
      <c r="J3" s="26" t="s">
        <v>1577</v>
      </c>
      <c r="K3" s="27"/>
      <c r="L3" s="26" t="s">
        <v>1598</v>
      </c>
      <c r="M3" s="26" t="s">
        <v>1718</v>
      </c>
      <c r="N3" s="26" t="s">
        <v>1582</v>
      </c>
      <c r="O3" s="26" t="s">
        <v>1583</v>
      </c>
      <c r="P3" s="26" t="s">
        <v>1610</v>
      </c>
      <c r="Q3" s="26" t="s">
        <v>1610</v>
      </c>
      <c r="R3" s="26" t="s">
        <v>1580</v>
      </c>
      <c r="S3" s="27"/>
      <c r="T3" s="27"/>
      <c r="U3" s="27"/>
      <c r="V3" s="26" t="s">
        <v>1610</v>
      </c>
      <c r="W3" s="26" t="s">
        <v>1598</v>
      </c>
      <c r="X3" s="27"/>
      <c r="Y3" s="26" t="s">
        <v>1610</v>
      </c>
      <c r="Z3" s="26" t="s">
        <v>1610</v>
      </c>
      <c r="AA3" s="27"/>
      <c r="AB3" s="26" t="s">
        <v>1610</v>
      </c>
      <c r="AC3" s="27"/>
      <c r="AD3" s="26" t="s">
        <v>1613</v>
      </c>
      <c r="AE3" s="26" t="s">
        <v>1613</v>
      </c>
      <c r="AF3" s="26" t="s">
        <v>1603</v>
      </c>
      <c r="AG3" s="27"/>
      <c r="AH3" s="27"/>
      <c r="AI3" s="27"/>
    </row>
    <row r="4" spans="1:35" s="21" customFormat="1" x14ac:dyDescent="0.25">
      <c r="A4" s="22">
        <v>43496.691479502319</v>
      </c>
      <c r="B4" s="23" t="s">
        <v>1574</v>
      </c>
      <c r="C4" s="23" t="s">
        <v>1607</v>
      </c>
      <c r="D4" s="23" t="s">
        <v>1610</v>
      </c>
      <c r="E4" s="23" t="s">
        <v>1576</v>
      </c>
      <c r="F4" s="23" t="s">
        <v>1576</v>
      </c>
      <c r="G4" s="23" t="s">
        <v>1598</v>
      </c>
      <c r="H4" s="23" t="s">
        <v>1581</v>
      </c>
      <c r="I4" s="23" t="s">
        <v>1613</v>
      </c>
      <c r="J4" s="23" t="s">
        <v>1584</v>
      </c>
      <c r="K4" s="24"/>
      <c r="L4" s="23" t="s">
        <v>1598</v>
      </c>
      <c r="M4" s="23" t="s">
        <v>1585</v>
      </c>
      <c r="N4" s="24"/>
      <c r="O4" s="23" t="s">
        <v>1579</v>
      </c>
      <c r="P4" s="23" t="s">
        <v>1613</v>
      </c>
      <c r="Q4" s="23" t="s">
        <v>1613</v>
      </c>
      <c r="R4" s="23" t="s">
        <v>1580</v>
      </c>
      <c r="S4" s="24"/>
      <c r="T4" s="24"/>
      <c r="U4" s="24"/>
      <c r="V4" s="23" t="s">
        <v>1613</v>
      </c>
      <c r="W4" s="23" t="s">
        <v>1606</v>
      </c>
      <c r="X4" s="23" t="s">
        <v>1586</v>
      </c>
      <c r="Y4" s="23" t="s">
        <v>1610</v>
      </c>
      <c r="Z4" s="23" t="s">
        <v>1610</v>
      </c>
      <c r="AA4" s="24"/>
      <c r="AB4" s="23" t="s">
        <v>1610</v>
      </c>
      <c r="AC4" s="24"/>
      <c r="AD4" s="23" t="s">
        <v>1613</v>
      </c>
      <c r="AE4" s="23" t="s">
        <v>1610</v>
      </c>
      <c r="AF4" s="23" t="s">
        <v>1603</v>
      </c>
      <c r="AG4" s="23" t="s">
        <v>1587</v>
      </c>
      <c r="AH4" s="24"/>
      <c r="AI4" s="24"/>
    </row>
    <row r="5" spans="1:35" s="21" customFormat="1" x14ac:dyDescent="0.25">
      <c r="A5" s="25">
        <v>43507.974686504633</v>
      </c>
      <c r="B5" s="26" t="s">
        <v>1574</v>
      </c>
      <c r="C5" s="26" t="s">
        <v>1616</v>
      </c>
      <c r="D5" s="26" t="s">
        <v>1620</v>
      </c>
      <c r="E5" s="26" t="s">
        <v>1576</v>
      </c>
      <c r="F5" s="26" t="s">
        <v>1576</v>
      </c>
      <c r="G5" s="26" t="s">
        <v>1598</v>
      </c>
      <c r="H5" s="26" t="s">
        <v>1581</v>
      </c>
      <c r="I5" s="26" t="s">
        <v>1620</v>
      </c>
      <c r="J5" s="26" t="s">
        <v>1577</v>
      </c>
      <c r="K5" s="26" t="s">
        <v>1588</v>
      </c>
      <c r="L5" s="26" t="s">
        <v>1598</v>
      </c>
      <c r="M5" s="26" t="s">
        <v>1589</v>
      </c>
      <c r="N5" s="27"/>
      <c r="O5" s="26" t="s">
        <v>1616</v>
      </c>
      <c r="P5" s="26" t="s">
        <v>1620</v>
      </c>
      <c r="Q5" s="26" t="s">
        <v>1613</v>
      </c>
      <c r="R5" s="26" t="s">
        <v>1601</v>
      </c>
      <c r="S5" s="26" t="s">
        <v>1590</v>
      </c>
      <c r="T5" s="26" t="s">
        <v>1591</v>
      </c>
      <c r="U5" s="26" t="s">
        <v>1592</v>
      </c>
      <c r="V5" s="26" t="s">
        <v>1610</v>
      </c>
      <c r="W5" s="26" t="s">
        <v>1598</v>
      </c>
      <c r="X5" s="27"/>
      <c r="Y5" s="26" t="s">
        <v>1613</v>
      </c>
      <c r="Z5" s="26" t="s">
        <v>1613</v>
      </c>
      <c r="AA5" s="27"/>
      <c r="AB5" s="26" t="s">
        <v>1613</v>
      </c>
      <c r="AC5" s="26" t="s">
        <v>1593</v>
      </c>
      <c r="AD5" s="26" t="s">
        <v>1613</v>
      </c>
      <c r="AE5" s="26" t="s">
        <v>1620</v>
      </c>
      <c r="AF5" s="26" t="s">
        <v>1606</v>
      </c>
      <c r="AG5" s="26" t="s">
        <v>1594</v>
      </c>
      <c r="AH5" s="26" t="s">
        <v>746</v>
      </c>
      <c r="AI5" s="26" t="s">
        <v>747</v>
      </c>
    </row>
    <row r="6" spans="1:35" s="21" customFormat="1" x14ac:dyDescent="0.25">
      <c r="A6" s="22">
        <v>43508.72812965278</v>
      </c>
      <c r="B6" s="23" t="s">
        <v>1574</v>
      </c>
      <c r="C6" s="23" t="s">
        <v>1607</v>
      </c>
      <c r="D6" s="23" t="s">
        <v>1613</v>
      </c>
      <c r="E6" s="23" t="s">
        <v>748</v>
      </c>
      <c r="F6" s="23" t="s">
        <v>1576</v>
      </c>
      <c r="G6" s="23" t="s">
        <v>1598</v>
      </c>
      <c r="H6" s="23" t="s">
        <v>1581</v>
      </c>
      <c r="I6" s="23" t="s">
        <v>1613</v>
      </c>
      <c r="J6" s="23" t="s">
        <v>1577</v>
      </c>
      <c r="K6" s="24"/>
      <c r="L6" s="23" t="s">
        <v>1606</v>
      </c>
      <c r="M6" s="23" t="s">
        <v>1589</v>
      </c>
      <c r="N6" s="24"/>
      <c r="O6" s="23" t="s">
        <v>1579</v>
      </c>
      <c r="P6" s="23" t="s">
        <v>1610</v>
      </c>
      <c r="Q6" s="23" t="s">
        <v>1610</v>
      </c>
      <c r="R6" s="23" t="s">
        <v>1580</v>
      </c>
      <c r="S6" s="24"/>
      <c r="T6" s="24"/>
      <c r="U6" s="24"/>
      <c r="V6" s="23" t="s">
        <v>1610</v>
      </c>
      <c r="W6" s="23" t="s">
        <v>1598</v>
      </c>
      <c r="X6" s="24"/>
      <c r="Y6" s="23" t="s">
        <v>1610</v>
      </c>
      <c r="Z6" s="23" t="s">
        <v>1610</v>
      </c>
      <c r="AA6" s="24"/>
      <c r="AB6" s="23" t="s">
        <v>1610</v>
      </c>
      <c r="AC6" s="24"/>
      <c r="AD6" s="23" t="s">
        <v>1613</v>
      </c>
      <c r="AE6" s="23" t="s">
        <v>1610</v>
      </c>
      <c r="AF6" s="23" t="s">
        <v>1603</v>
      </c>
      <c r="AG6" s="24"/>
      <c r="AH6" s="24"/>
      <c r="AI6" s="24"/>
    </row>
    <row r="7" spans="1:35" s="21" customFormat="1" x14ac:dyDescent="0.25">
      <c r="A7" s="25">
        <v>43508.828014224535</v>
      </c>
      <c r="B7" s="26" t="s">
        <v>1574</v>
      </c>
      <c r="C7" s="26" t="s">
        <v>1575</v>
      </c>
      <c r="D7" s="26" t="s">
        <v>1613</v>
      </c>
      <c r="E7" s="26" t="s">
        <v>748</v>
      </c>
      <c r="F7" s="26" t="s">
        <v>748</v>
      </c>
      <c r="G7" s="26" t="s">
        <v>1598</v>
      </c>
      <c r="H7" s="26" t="s">
        <v>1581</v>
      </c>
      <c r="I7" s="26" t="s">
        <v>1613</v>
      </c>
      <c r="J7" s="26" t="s">
        <v>1577</v>
      </c>
      <c r="K7" s="26" t="s">
        <v>749</v>
      </c>
      <c r="L7" s="26" t="s">
        <v>1598</v>
      </c>
      <c r="M7" s="26" t="s">
        <v>1589</v>
      </c>
      <c r="N7" s="27"/>
      <c r="O7" s="26" t="s">
        <v>1579</v>
      </c>
      <c r="P7" s="26" t="s">
        <v>1613</v>
      </c>
      <c r="Q7" s="26" t="s">
        <v>1613</v>
      </c>
      <c r="R7" s="26" t="s">
        <v>1580</v>
      </c>
      <c r="S7" s="27"/>
      <c r="T7" s="26" t="s">
        <v>750</v>
      </c>
      <c r="U7" s="26" t="s">
        <v>751</v>
      </c>
      <c r="V7" s="26" t="s">
        <v>1613</v>
      </c>
      <c r="W7" s="26" t="s">
        <v>1598</v>
      </c>
      <c r="X7" s="27"/>
      <c r="Y7" s="26" t="s">
        <v>1613</v>
      </c>
      <c r="Z7" s="26" t="s">
        <v>1613</v>
      </c>
      <c r="AA7" s="27"/>
      <c r="AB7" s="26" t="s">
        <v>1613</v>
      </c>
      <c r="AC7" s="27"/>
      <c r="AD7" s="26" t="s">
        <v>1613</v>
      </c>
      <c r="AE7" s="26" t="s">
        <v>1613</v>
      </c>
      <c r="AF7" s="26" t="s">
        <v>1603</v>
      </c>
      <c r="AG7" s="27"/>
      <c r="AH7" s="26" t="s">
        <v>752</v>
      </c>
      <c r="AI7" s="27"/>
    </row>
    <row r="8" spans="1:35" s="21" customFormat="1" x14ac:dyDescent="0.25">
      <c r="A8" s="22">
        <v>43509.022455844912</v>
      </c>
      <c r="B8" s="23" t="s">
        <v>1574</v>
      </c>
      <c r="C8" s="23" t="s">
        <v>1607</v>
      </c>
      <c r="D8" s="23" t="s">
        <v>1613</v>
      </c>
      <c r="E8" s="23" t="s">
        <v>1576</v>
      </c>
      <c r="F8" s="23" t="s">
        <v>1576</v>
      </c>
      <c r="G8" s="23" t="s">
        <v>1606</v>
      </c>
      <c r="H8" s="23" t="s">
        <v>1581</v>
      </c>
      <c r="I8" s="23" t="s">
        <v>1613</v>
      </c>
      <c r="J8" s="23" t="s">
        <v>1577</v>
      </c>
      <c r="K8" s="24"/>
      <c r="L8" s="23" t="s">
        <v>1598</v>
      </c>
      <c r="M8" s="23" t="s">
        <v>1589</v>
      </c>
      <c r="N8" s="24"/>
      <c r="O8" s="23" t="s">
        <v>1583</v>
      </c>
      <c r="P8" s="23" t="s">
        <v>1613</v>
      </c>
      <c r="Q8" s="23" t="s">
        <v>1610</v>
      </c>
      <c r="R8" s="23" t="s">
        <v>1580</v>
      </c>
      <c r="S8" s="24"/>
      <c r="T8" s="23" t="s">
        <v>753</v>
      </c>
      <c r="U8" s="24"/>
      <c r="V8" s="23" t="s">
        <v>1610</v>
      </c>
      <c r="W8" s="23" t="s">
        <v>1603</v>
      </c>
      <c r="X8" s="24"/>
      <c r="Y8" s="23" t="s">
        <v>1610</v>
      </c>
      <c r="Z8" s="23" t="s">
        <v>1613</v>
      </c>
      <c r="AA8" s="24"/>
      <c r="AB8" s="23" t="s">
        <v>1610</v>
      </c>
      <c r="AC8" s="24"/>
      <c r="AD8" s="23" t="s">
        <v>1613</v>
      </c>
      <c r="AE8" s="23" t="s">
        <v>1610</v>
      </c>
      <c r="AF8" s="23" t="s">
        <v>1603</v>
      </c>
      <c r="AG8" s="24"/>
      <c r="AH8" s="24"/>
      <c r="AI8" s="24"/>
    </row>
    <row r="9" spans="1:35" s="21" customFormat="1" x14ac:dyDescent="0.25">
      <c r="A9" s="25">
        <v>43509.779348668977</v>
      </c>
      <c r="B9" s="26" t="s">
        <v>1574</v>
      </c>
      <c r="C9" s="26" t="s">
        <v>1616</v>
      </c>
      <c r="D9" s="26" t="s">
        <v>1620</v>
      </c>
      <c r="E9" s="26" t="s">
        <v>748</v>
      </c>
      <c r="F9" s="26" t="s">
        <v>748</v>
      </c>
      <c r="G9" s="26" t="s">
        <v>1598</v>
      </c>
      <c r="H9" s="26" t="s">
        <v>1603</v>
      </c>
      <c r="I9" s="26" t="s">
        <v>1613</v>
      </c>
      <c r="J9" s="26" t="s">
        <v>1577</v>
      </c>
      <c r="K9" s="26" t="s">
        <v>754</v>
      </c>
      <c r="L9" s="26" t="s">
        <v>1598</v>
      </c>
      <c r="M9" s="26" t="s">
        <v>1718</v>
      </c>
      <c r="N9" s="26" t="s">
        <v>755</v>
      </c>
      <c r="O9" s="26" t="s">
        <v>1616</v>
      </c>
      <c r="P9" s="26" t="s">
        <v>1613</v>
      </c>
      <c r="Q9" s="26" t="s">
        <v>1613</v>
      </c>
      <c r="R9" s="26" t="s">
        <v>756</v>
      </c>
      <c r="S9" s="26" t="s">
        <v>757</v>
      </c>
      <c r="T9" s="26" t="s">
        <v>758</v>
      </c>
      <c r="U9" s="26" t="s">
        <v>759</v>
      </c>
      <c r="V9" s="26" t="s">
        <v>1613</v>
      </c>
      <c r="W9" s="26" t="s">
        <v>1606</v>
      </c>
      <c r="X9" s="26" t="s">
        <v>760</v>
      </c>
      <c r="Y9" s="26" t="s">
        <v>1613</v>
      </c>
      <c r="Z9" s="26" t="s">
        <v>1613</v>
      </c>
      <c r="AA9" s="27"/>
      <c r="AB9" s="26" t="s">
        <v>1613</v>
      </c>
      <c r="AC9" s="27"/>
      <c r="AD9" s="26" t="s">
        <v>1613</v>
      </c>
      <c r="AE9" s="26" t="s">
        <v>1613</v>
      </c>
      <c r="AF9" s="26" t="s">
        <v>1603</v>
      </c>
      <c r="AG9" s="27"/>
      <c r="AH9" s="26" t="s">
        <v>761</v>
      </c>
      <c r="AI9" s="26" t="s">
        <v>762</v>
      </c>
    </row>
    <row r="10" spans="1:35" s="21" customFormat="1" x14ac:dyDescent="0.25">
      <c r="A10" s="22">
        <v>43515.49703903935</v>
      </c>
      <c r="B10" s="23" t="s">
        <v>1574</v>
      </c>
      <c r="C10" s="23" t="s">
        <v>1616</v>
      </c>
      <c r="D10" s="23" t="s">
        <v>1613</v>
      </c>
      <c r="E10" s="23" t="s">
        <v>748</v>
      </c>
      <c r="F10" s="23" t="s">
        <v>1576</v>
      </c>
      <c r="G10" s="23" t="s">
        <v>1598</v>
      </c>
      <c r="H10" s="23" t="s">
        <v>1581</v>
      </c>
      <c r="I10" s="23" t="s">
        <v>1613</v>
      </c>
      <c r="J10" s="23" t="s">
        <v>1577</v>
      </c>
      <c r="K10" s="24"/>
      <c r="L10" s="23" t="s">
        <v>1598</v>
      </c>
      <c r="M10" s="23" t="s">
        <v>1589</v>
      </c>
      <c r="N10" s="24"/>
      <c r="O10" s="23" t="s">
        <v>1579</v>
      </c>
      <c r="P10" s="23" t="s">
        <v>1620</v>
      </c>
      <c r="Q10" s="23" t="s">
        <v>1613</v>
      </c>
      <c r="R10" s="23" t="s">
        <v>1601</v>
      </c>
      <c r="S10" s="24"/>
      <c r="T10" s="24"/>
      <c r="U10" s="24"/>
      <c r="V10" s="23" t="s">
        <v>1610</v>
      </c>
      <c r="W10" s="23" t="s">
        <v>1603</v>
      </c>
      <c r="X10" s="24"/>
      <c r="Y10" s="23" t="s">
        <v>1613</v>
      </c>
      <c r="Z10" s="23" t="s">
        <v>1613</v>
      </c>
      <c r="AA10" s="23" t="s">
        <v>763</v>
      </c>
      <c r="AB10" s="23" t="s">
        <v>1620</v>
      </c>
      <c r="AC10" s="23" t="s">
        <v>764</v>
      </c>
      <c r="AD10" s="23" t="s">
        <v>1610</v>
      </c>
      <c r="AE10" s="23" t="s">
        <v>1613</v>
      </c>
      <c r="AF10" s="23" t="s">
        <v>1603</v>
      </c>
      <c r="AG10" s="24"/>
      <c r="AH10" s="24"/>
      <c r="AI10" s="24"/>
    </row>
    <row r="11" spans="1:35" s="21" customFormat="1" x14ac:dyDescent="0.25">
      <c r="A11" s="25">
        <v>43515.502723541664</v>
      </c>
      <c r="B11" s="26" t="s">
        <v>1574</v>
      </c>
      <c r="C11" s="26" t="s">
        <v>1607</v>
      </c>
      <c r="D11" s="26" t="s">
        <v>1613</v>
      </c>
      <c r="E11" s="26" t="s">
        <v>1576</v>
      </c>
      <c r="F11" s="26" t="s">
        <v>1576</v>
      </c>
      <c r="G11" s="26" t="s">
        <v>1598</v>
      </c>
      <c r="H11" s="26" t="s">
        <v>1606</v>
      </c>
      <c r="I11" s="26" t="s">
        <v>1613</v>
      </c>
      <c r="J11" s="26" t="s">
        <v>1577</v>
      </c>
      <c r="K11" s="27"/>
      <c r="L11" s="26" t="s">
        <v>1598</v>
      </c>
      <c r="M11" s="26" t="s">
        <v>1589</v>
      </c>
      <c r="N11" s="27"/>
      <c r="O11" s="26" t="s">
        <v>1583</v>
      </c>
      <c r="P11" s="26" t="s">
        <v>1613</v>
      </c>
      <c r="Q11" s="26" t="s">
        <v>1610</v>
      </c>
      <c r="R11" s="26" t="s">
        <v>756</v>
      </c>
      <c r="S11" s="26" t="s">
        <v>765</v>
      </c>
      <c r="T11" s="26" t="s">
        <v>766</v>
      </c>
      <c r="U11" s="26" t="s">
        <v>767</v>
      </c>
      <c r="V11" s="26" t="s">
        <v>1613</v>
      </c>
      <c r="W11" s="26" t="s">
        <v>1598</v>
      </c>
      <c r="X11" s="27"/>
      <c r="Y11" s="26" t="s">
        <v>1613</v>
      </c>
      <c r="Z11" s="26" t="s">
        <v>1610</v>
      </c>
      <c r="AA11" s="27"/>
      <c r="AB11" s="26" t="s">
        <v>1610</v>
      </c>
      <c r="AC11" s="27"/>
      <c r="AD11" s="26" t="s">
        <v>1613</v>
      </c>
      <c r="AE11" s="26" t="s">
        <v>1610</v>
      </c>
      <c r="AF11" s="26" t="s">
        <v>1603</v>
      </c>
      <c r="AG11" s="27"/>
      <c r="AH11" s="27"/>
      <c r="AI11" s="27"/>
    </row>
    <row r="12" spans="1:35" s="21" customFormat="1" x14ac:dyDescent="0.25">
      <c r="A12" s="35">
        <v>43515.503508136579</v>
      </c>
      <c r="B12" s="36" t="s">
        <v>1574</v>
      </c>
      <c r="C12" s="36" t="s">
        <v>1616</v>
      </c>
      <c r="D12" s="36" t="s">
        <v>1613</v>
      </c>
      <c r="E12" s="36" t="s">
        <v>748</v>
      </c>
      <c r="F12" s="36" t="s">
        <v>1576</v>
      </c>
      <c r="G12" s="36" t="s">
        <v>1606</v>
      </c>
      <c r="H12" s="36" t="s">
        <v>1606</v>
      </c>
      <c r="I12" s="36" t="s">
        <v>1613</v>
      </c>
      <c r="J12" s="36" t="s">
        <v>1577</v>
      </c>
      <c r="K12" s="37"/>
      <c r="L12" s="36" t="s">
        <v>1598</v>
      </c>
      <c r="M12" s="36" t="s">
        <v>1589</v>
      </c>
      <c r="N12" s="37"/>
      <c r="O12" s="36" t="s">
        <v>1616</v>
      </c>
      <c r="P12" s="36" t="s">
        <v>1613</v>
      </c>
      <c r="Q12" s="36" t="s">
        <v>1613</v>
      </c>
      <c r="R12" s="36" t="s">
        <v>1601</v>
      </c>
      <c r="S12" s="37"/>
      <c r="T12" s="37"/>
      <c r="U12" s="37"/>
      <c r="V12" s="36" t="s">
        <v>1610</v>
      </c>
      <c r="W12" s="36" t="s">
        <v>1598</v>
      </c>
      <c r="X12" s="37"/>
      <c r="Y12" s="36" t="s">
        <v>1613</v>
      </c>
      <c r="Z12" s="36" t="s">
        <v>1610</v>
      </c>
      <c r="AA12" s="37"/>
      <c r="AB12" s="36" t="s">
        <v>1610</v>
      </c>
      <c r="AC12" s="37"/>
      <c r="AD12" s="36" t="s">
        <v>1613</v>
      </c>
      <c r="AE12" s="36" t="s">
        <v>1610</v>
      </c>
      <c r="AF12" s="36" t="s">
        <v>1603</v>
      </c>
      <c r="AG12" s="37"/>
      <c r="AH12" s="37"/>
      <c r="AI12" s="37"/>
    </row>
    <row r="13" spans="1:35" s="21" customFormat="1" x14ac:dyDescent="0.25"/>
    <row r="14" spans="1:35" s="21" customFormat="1" x14ac:dyDescent="0.25">
      <c r="B14" s="66">
        <v>11</v>
      </c>
      <c r="C14" s="21">
        <v>5</v>
      </c>
      <c r="D14" s="21">
        <v>3</v>
      </c>
      <c r="F14" s="21">
        <v>8</v>
      </c>
      <c r="G14" s="21">
        <v>4</v>
      </c>
      <c r="H14" s="21">
        <v>3</v>
      </c>
      <c r="I14" s="21">
        <v>1</v>
      </c>
      <c r="J14" s="21">
        <v>1</v>
      </c>
      <c r="L14" s="21">
        <v>1</v>
      </c>
      <c r="M14" s="21">
        <v>7</v>
      </c>
      <c r="O14" s="21">
        <v>3</v>
      </c>
      <c r="P14" s="21">
        <v>2</v>
      </c>
      <c r="Q14" s="21">
        <v>5</v>
      </c>
      <c r="R14" s="21">
        <v>6</v>
      </c>
      <c r="V14" s="21">
        <v>7</v>
      </c>
      <c r="W14" s="21">
        <v>2</v>
      </c>
      <c r="Y14" s="21">
        <v>5</v>
      </c>
      <c r="Z14" s="21">
        <v>6</v>
      </c>
      <c r="AB14" s="21">
        <v>7</v>
      </c>
      <c r="AD14" s="21">
        <v>1</v>
      </c>
      <c r="AE14" s="21">
        <v>5</v>
      </c>
      <c r="AF14" s="21">
        <v>1</v>
      </c>
    </row>
    <row r="15" spans="1:35" s="21" customFormat="1" x14ac:dyDescent="0.25">
      <c r="C15" s="21">
        <v>4</v>
      </c>
      <c r="D15" s="21">
        <v>6</v>
      </c>
      <c r="F15" s="21">
        <v>2</v>
      </c>
      <c r="G15" s="21">
        <v>7</v>
      </c>
      <c r="H15" s="21">
        <v>1</v>
      </c>
      <c r="I15" s="21">
        <v>9</v>
      </c>
      <c r="J15" s="21">
        <v>10</v>
      </c>
      <c r="L15" s="21">
        <v>10</v>
      </c>
      <c r="M15" s="21">
        <v>3</v>
      </c>
      <c r="O15" s="21">
        <v>5</v>
      </c>
      <c r="P15" s="21">
        <v>7</v>
      </c>
      <c r="Q15" s="21">
        <v>6</v>
      </c>
      <c r="R15" s="21">
        <v>3</v>
      </c>
      <c r="V15" s="21">
        <v>4</v>
      </c>
      <c r="W15" s="21">
        <v>3</v>
      </c>
      <c r="Y15" s="21">
        <v>6</v>
      </c>
      <c r="Z15" s="21">
        <v>5</v>
      </c>
      <c r="AB15" s="21">
        <v>3</v>
      </c>
      <c r="AD15" s="21">
        <v>9</v>
      </c>
      <c r="AE15" s="21">
        <v>4</v>
      </c>
      <c r="AF15" s="21">
        <v>10</v>
      </c>
    </row>
    <row r="16" spans="1:35" s="21" customFormat="1" x14ac:dyDescent="0.25">
      <c r="C16" s="21">
        <v>2</v>
      </c>
      <c r="D16" s="21">
        <v>2</v>
      </c>
      <c r="E16" s="21">
        <v>6</v>
      </c>
      <c r="F16" s="21">
        <v>1</v>
      </c>
      <c r="H16" s="21">
        <v>7</v>
      </c>
      <c r="I16" s="21">
        <v>1</v>
      </c>
      <c r="M16" s="21">
        <v>1</v>
      </c>
      <c r="O16" s="21">
        <v>3</v>
      </c>
      <c r="P16" s="21">
        <v>2</v>
      </c>
      <c r="R16" s="21">
        <v>2</v>
      </c>
      <c r="W16" s="21">
        <v>6</v>
      </c>
      <c r="AB16" s="21">
        <v>1</v>
      </c>
      <c r="AD16" s="21">
        <v>1</v>
      </c>
      <c r="AE16" s="21">
        <v>2</v>
      </c>
    </row>
    <row r="18" spans="1:35" s="1" customFormat="1" ht="12.75" x14ac:dyDescent="0.2">
      <c r="A18" s="54" t="s">
        <v>677</v>
      </c>
      <c r="B18" s="54" t="s">
        <v>678</v>
      </c>
      <c r="C18" s="55" t="s">
        <v>1542</v>
      </c>
      <c r="D18" s="55" t="s">
        <v>1543</v>
      </c>
      <c r="E18" s="55" t="s">
        <v>1544</v>
      </c>
      <c r="F18" s="55" t="s">
        <v>1545</v>
      </c>
      <c r="G18" s="55" t="s">
        <v>1546</v>
      </c>
      <c r="H18" s="55" t="s">
        <v>1547</v>
      </c>
      <c r="I18" s="55" t="s">
        <v>1548</v>
      </c>
      <c r="J18" s="55" t="s">
        <v>1508</v>
      </c>
      <c r="K18" s="54" t="s">
        <v>1549</v>
      </c>
      <c r="L18" s="55" t="s">
        <v>1550</v>
      </c>
      <c r="M18" s="55" t="s">
        <v>1551</v>
      </c>
      <c r="N18" s="54" t="s">
        <v>1552</v>
      </c>
      <c r="O18" s="55" t="s">
        <v>1553</v>
      </c>
      <c r="P18" s="55" t="s">
        <v>1554</v>
      </c>
      <c r="Q18" s="55" t="s">
        <v>1555</v>
      </c>
      <c r="R18" s="55" t="s">
        <v>1556</v>
      </c>
      <c r="S18" s="54" t="s">
        <v>1557</v>
      </c>
      <c r="T18" s="55" t="s">
        <v>1558</v>
      </c>
      <c r="U18" s="55" t="s">
        <v>1559</v>
      </c>
      <c r="V18" s="55" t="s">
        <v>1560</v>
      </c>
      <c r="W18" s="55" t="s">
        <v>1561</v>
      </c>
      <c r="X18" s="55" t="s">
        <v>1562</v>
      </c>
      <c r="Y18" s="55" t="s">
        <v>1563</v>
      </c>
      <c r="Z18" s="55" t="s">
        <v>1564</v>
      </c>
      <c r="AA18" s="55" t="s">
        <v>1565</v>
      </c>
      <c r="AB18" s="55" t="s">
        <v>1566</v>
      </c>
      <c r="AC18" s="55" t="s">
        <v>1567</v>
      </c>
      <c r="AD18" s="55" t="s">
        <v>1568</v>
      </c>
      <c r="AE18" s="55" t="s">
        <v>1569</v>
      </c>
      <c r="AF18" s="55" t="s">
        <v>1570</v>
      </c>
      <c r="AG18" s="55" t="s">
        <v>1571</v>
      </c>
      <c r="AH18" s="55" t="s">
        <v>1572</v>
      </c>
      <c r="AI18" s="55" t="s">
        <v>1573</v>
      </c>
    </row>
    <row r="19" spans="1:35" s="1" customFormat="1" ht="12.75" x14ac:dyDescent="0.2">
      <c r="A19" s="56">
        <v>43494.342347013888</v>
      </c>
      <c r="B19" s="57" t="s">
        <v>768</v>
      </c>
      <c r="C19" s="57" t="s">
        <v>1616</v>
      </c>
      <c r="D19" s="57" t="s">
        <v>1627</v>
      </c>
      <c r="E19" s="57" t="s">
        <v>769</v>
      </c>
      <c r="F19" s="57" t="s">
        <v>748</v>
      </c>
      <c r="G19" s="57" t="s">
        <v>1603</v>
      </c>
      <c r="H19" s="57" t="s">
        <v>1581</v>
      </c>
      <c r="I19" s="57" t="s">
        <v>1613</v>
      </c>
      <c r="J19" s="57" t="s">
        <v>1577</v>
      </c>
      <c r="K19" s="57" t="s">
        <v>770</v>
      </c>
      <c r="L19" s="57" t="s">
        <v>1603</v>
      </c>
      <c r="M19" s="57" t="s">
        <v>1589</v>
      </c>
      <c r="N19" s="58"/>
      <c r="O19" s="57" t="s">
        <v>1616</v>
      </c>
      <c r="P19" s="57" t="s">
        <v>1613</v>
      </c>
      <c r="Q19" s="57" t="s">
        <v>1627</v>
      </c>
      <c r="R19" s="57" t="s">
        <v>1601</v>
      </c>
      <c r="S19" s="58"/>
      <c r="T19" s="57" t="s">
        <v>771</v>
      </c>
      <c r="U19" s="58"/>
      <c r="V19" s="57" t="s">
        <v>1613</v>
      </c>
      <c r="W19" s="57" t="s">
        <v>1606</v>
      </c>
      <c r="X19" s="57" t="s">
        <v>772</v>
      </c>
      <c r="Y19" s="57" t="s">
        <v>1613</v>
      </c>
      <c r="Z19" s="57" t="s">
        <v>1620</v>
      </c>
      <c r="AA19" s="57" t="s">
        <v>773</v>
      </c>
      <c r="AB19" s="57" t="s">
        <v>1610</v>
      </c>
      <c r="AC19" s="57" t="s">
        <v>774</v>
      </c>
      <c r="AD19" s="57" t="s">
        <v>1613</v>
      </c>
      <c r="AE19" s="57" t="s">
        <v>1620</v>
      </c>
      <c r="AF19" s="57" t="s">
        <v>1603</v>
      </c>
      <c r="AG19" s="58"/>
      <c r="AH19" s="58"/>
      <c r="AI19" s="57" t="s">
        <v>775</v>
      </c>
    </row>
    <row r="20" spans="1:35" s="1" customFormat="1" ht="12.75" x14ac:dyDescent="0.2">
      <c r="A20" s="59">
        <v>43510.373288784722</v>
      </c>
      <c r="B20" s="60" t="s">
        <v>768</v>
      </c>
      <c r="C20" s="60" t="s">
        <v>1616</v>
      </c>
      <c r="D20" s="60" t="s">
        <v>1610</v>
      </c>
      <c r="E20" s="60" t="s">
        <v>748</v>
      </c>
      <c r="F20" s="60" t="s">
        <v>1576</v>
      </c>
      <c r="G20" s="60" t="s">
        <v>1598</v>
      </c>
      <c r="H20" s="60" t="s">
        <v>1603</v>
      </c>
      <c r="I20" s="60" t="s">
        <v>1627</v>
      </c>
      <c r="J20" s="60" t="s">
        <v>1720</v>
      </c>
      <c r="K20" s="61"/>
      <c r="L20" s="60" t="s">
        <v>1598</v>
      </c>
      <c r="M20" s="60" t="s">
        <v>1589</v>
      </c>
      <c r="N20" s="61"/>
      <c r="O20" s="60" t="s">
        <v>1579</v>
      </c>
      <c r="P20" s="60" t="s">
        <v>1613</v>
      </c>
      <c r="Q20" s="60" t="s">
        <v>1613</v>
      </c>
      <c r="R20" s="60" t="s">
        <v>1601</v>
      </c>
      <c r="S20" s="61"/>
      <c r="T20" s="61"/>
      <c r="U20" s="61"/>
      <c r="V20" s="60" t="s">
        <v>1610</v>
      </c>
      <c r="W20" s="60" t="s">
        <v>1603</v>
      </c>
      <c r="X20" s="61"/>
      <c r="Y20" s="60" t="s">
        <v>1613</v>
      </c>
      <c r="Z20" s="60" t="s">
        <v>1610</v>
      </c>
      <c r="AA20" s="61"/>
      <c r="AB20" s="60" t="s">
        <v>1613</v>
      </c>
      <c r="AC20" s="60" t="s">
        <v>1721</v>
      </c>
      <c r="AD20" s="60" t="s">
        <v>1613</v>
      </c>
      <c r="AE20" s="60" t="s">
        <v>1613</v>
      </c>
      <c r="AF20" s="60" t="s">
        <v>1603</v>
      </c>
      <c r="AG20" s="61"/>
      <c r="AH20" s="60" t="s">
        <v>1722</v>
      </c>
      <c r="AI20" s="60" t="s">
        <v>1723</v>
      </c>
    </row>
    <row r="21" spans="1:35" s="1" customFormat="1" ht="12.75" x14ac:dyDescent="0.2">
      <c r="A21" s="56">
        <v>43511.462157777773</v>
      </c>
      <c r="B21" s="57" t="s">
        <v>768</v>
      </c>
      <c r="C21" s="57" t="s">
        <v>1575</v>
      </c>
      <c r="D21" s="57" t="s">
        <v>1613</v>
      </c>
      <c r="E21" s="57" t="s">
        <v>1724</v>
      </c>
      <c r="F21" s="57" t="s">
        <v>1576</v>
      </c>
      <c r="G21" s="57" t="s">
        <v>1603</v>
      </c>
      <c r="H21" s="57" t="s">
        <v>1581</v>
      </c>
      <c r="I21" s="57" t="s">
        <v>1627</v>
      </c>
      <c r="J21" s="57" t="s">
        <v>1720</v>
      </c>
      <c r="K21" s="58"/>
      <c r="L21" s="57" t="s">
        <v>1598</v>
      </c>
      <c r="M21" s="57" t="s">
        <v>1589</v>
      </c>
      <c r="N21" s="58"/>
      <c r="O21" s="57" t="s">
        <v>1724</v>
      </c>
      <c r="P21" s="57" t="s">
        <v>1620</v>
      </c>
      <c r="Q21" s="57" t="s">
        <v>1613</v>
      </c>
      <c r="R21" s="57" t="s">
        <v>1601</v>
      </c>
      <c r="S21" s="58"/>
      <c r="T21" s="58"/>
      <c r="U21" s="58"/>
      <c r="V21" s="57" t="s">
        <v>1610</v>
      </c>
      <c r="W21" s="57" t="s">
        <v>1606</v>
      </c>
      <c r="X21" s="57" t="s">
        <v>1725</v>
      </c>
      <c r="Y21" s="57" t="s">
        <v>1613</v>
      </c>
      <c r="Z21" s="57" t="s">
        <v>1613</v>
      </c>
      <c r="AA21" s="58"/>
      <c r="AB21" s="57" t="s">
        <v>1613</v>
      </c>
      <c r="AC21" s="58"/>
      <c r="AD21" s="57" t="s">
        <v>1627</v>
      </c>
      <c r="AE21" s="57" t="s">
        <v>1613</v>
      </c>
      <c r="AF21" s="57" t="s">
        <v>1603</v>
      </c>
      <c r="AG21" s="58"/>
      <c r="AH21" s="58"/>
      <c r="AI21" s="57" t="s">
        <v>1726</v>
      </c>
    </row>
    <row r="22" spans="1:35" s="1" customFormat="1" ht="12.75" x14ac:dyDescent="0.2">
      <c r="A22" s="59">
        <v>43515.465632129628</v>
      </c>
      <c r="B22" s="60" t="s">
        <v>768</v>
      </c>
      <c r="C22" s="60" t="s">
        <v>1607</v>
      </c>
      <c r="D22" s="60" t="s">
        <v>1610</v>
      </c>
      <c r="E22" s="60" t="s">
        <v>1576</v>
      </c>
      <c r="F22" s="60" t="s">
        <v>1576</v>
      </c>
      <c r="G22" s="60" t="s">
        <v>1606</v>
      </c>
      <c r="H22" s="60" t="s">
        <v>1606</v>
      </c>
      <c r="I22" s="60" t="s">
        <v>1610</v>
      </c>
      <c r="J22" s="60" t="s">
        <v>1577</v>
      </c>
      <c r="K22" s="61"/>
      <c r="L22" s="60" t="s">
        <v>1606</v>
      </c>
      <c r="M22" s="60" t="s">
        <v>1585</v>
      </c>
      <c r="N22" s="61"/>
      <c r="O22" s="60" t="s">
        <v>1583</v>
      </c>
      <c r="P22" s="60" t="s">
        <v>1613</v>
      </c>
      <c r="Q22" s="60" t="s">
        <v>1610</v>
      </c>
      <c r="R22" s="60" t="s">
        <v>1580</v>
      </c>
      <c r="S22" s="60" t="s">
        <v>1727</v>
      </c>
      <c r="T22" s="60" t="s">
        <v>1728</v>
      </c>
      <c r="U22" s="61"/>
      <c r="V22" s="60" t="s">
        <v>1610</v>
      </c>
      <c r="W22" s="60" t="s">
        <v>1603</v>
      </c>
      <c r="X22" s="61"/>
      <c r="Y22" s="60" t="s">
        <v>1613</v>
      </c>
      <c r="Z22" s="60" t="s">
        <v>1610</v>
      </c>
      <c r="AA22" s="61"/>
      <c r="AB22" s="60" t="s">
        <v>1610</v>
      </c>
      <c r="AC22" s="61"/>
      <c r="AD22" s="60" t="s">
        <v>1613</v>
      </c>
      <c r="AE22" s="60" t="s">
        <v>1613</v>
      </c>
      <c r="AF22" s="60" t="s">
        <v>1603</v>
      </c>
      <c r="AG22" s="61"/>
      <c r="AH22" s="60" t="s">
        <v>1729</v>
      </c>
      <c r="AI22" s="60" t="s">
        <v>1730</v>
      </c>
    </row>
    <row r="23" spans="1:35" s="1" customFormat="1" ht="12.75" x14ac:dyDescent="0.2">
      <c r="A23" s="56">
        <v>43515.46843148148</v>
      </c>
      <c r="B23" s="57" t="s">
        <v>768</v>
      </c>
      <c r="C23" s="57" t="s">
        <v>1607</v>
      </c>
      <c r="D23" s="57" t="s">
        <v>1610</v>
      </c>
      <c r="E23" s="57" t="s">
        <v>1576</v>
      </c>
      <c r="F23" s="57" t="s">
        <v>1576</v>
      </c>
      <c r="G23" s="57" t="s">
        <v>1606</v>
      </c>
      <c r="H23" s="57" t="s">
        <v>1606</v>
      </c>
      <c r="I23" s="57" t="s">
        <v>1610</v>
      </c>
      <c r="J23" s="57" t="s">
        <v>1577</v>
      </c>
      <c r="K23" s="58"/>
      <c r="L23" s="57" t="s">
        <v>1606</v>
      </c>
      <c r="M23" s="57" t="s">
        <v>1585</v>
      </c>
      <c r="N23" s="57" t="s">
        <v>1731</v>
      </c>
      <c r="O23" s="57" t="s">
        <v>1583</v>
      </c>
      <c r="P23" s="57" t="s">
        <v>1610</v>
      </c>
      <c r="Q23" s="57" t="s">
        <v>1610</v>
      </c>
      <c r="R23" s="57" t="s">
        <v>1580</v>
      </c>
      <c r="S23" s="58"/>
      <c r="T23" s="58"/>
      <c r="U23" s="58"/>
      <c r="V23" s="57" t="s">
        <v>1610</v>
      </c>
      <c r="W23" s="57" t="s">
        <v>1603</v>
      </c>
      <c r="X23" s="58"/>
      <c r="Y23" s="57" t="s">
        <v>1610</v>
      </c>
      <c r="Z23" s="57" t="s">
        <v>1613</v>
      </c>
      <c r="AA23" s="58"/>
      <c r="AB23" s="57" t="s">
        <v>1610</v>
      </c>
      <c r="AC23" s="57" t="s">
        <v>1732</v>
      </c>
      <c r="AD23" s="57" t="s">
        <v>1610</v>
      </c>
      <c r="AE23" s="57" t="s">
        <v>1610</v>
      </c>
      <c r="AF23" s="57" t="s">
        <v>1603</v>
      </c>
      <c r="AG23" s="58"/>
      <c r="AH23" s="58"/>
      <c r="AI23" s="58"/>
    </row>
    <row r="24" spans="1:35" s="1" customFormat="1" ht="12.75" x14ac:dyDescent="0.2">
      <c r="A24" s="59">
        <v>43515.470831909726</v>
      </c>
      <c r="B24" s="60" t="s">
        <v>768</v>
      </c>
      <c r="C24" s="60" t="s">
        <v>1607</v>
      </c>
      <c r="D24" s="60" t="s">
        <v>1610</v>
      </c>
      <c r="E24" s="60" t="s">
        <v>1576</v>
      </c>
      <c r="F24" s="60" t="s">
        <v>1576</v>
      </c>
      <c r="G24" s="60" t="s">
        <v>1598</v>
      </c>
      <c r="H24" s="60" t="s">
        <v>1581</v>
      </c>
      <c r="I24" s="60" t="s">
        <v>1610</v>
      </c>
      <c r="J24" s="60" t="s">
        <v>1577</v>
      </c>
      <c r="K24" s="61"/>
      <c r="L24" s="60" t="s">
        <v>1598</v>
      </c>
      <c r="M24" s="60" t="s">
        <v>1718</v>
      </c>
      <c r="N24" s="60" t="s">
        <v>1733</v>
      </c>
      <c r="O24" s="60" t="s">
        <v>1583</v>
      </c>
      <c r="P24" s="60" t="s">
        <v>1610</v>
      </c>
      <c r="Q24" s="60" t="s">
        <v>1610</v>
      </c>
      <c r="R24" s="60" t="s">
        <v>1580</v>
      </c>
      <c r="S24" s="61"/>
      <c r="T24" s="60" t="s">
        <v>1734</v>
      </c>
      <c r="U24" s="61"/>
      <c r="V24" s="60" t="s">
        <v>1610</v>
      </c>
      <c r="W24" s="60" t="s">
        <v>1603</v>
      </c>
      <c r="X24" s="61"/>
      <c r="Y24" s="60" t="s">
        <v>1610</v>
      </c>
      <c r="Z24" s="60" t="s">
        <v>1613</v>
      </c>
      <c r="AA24" s="61"/>
      <c r="AB24" s="60" t="s">
        <v>1610</v>
      </c>
      <c r="AC24" s="61"/>
      <c r="AD24" s="60" t="s">
        <v>1610</v>
      </c>
      <c r="AE24" s="60" t="s">
        <v>1610</v>
      </c>
      <c r="AF24" s="60" t="s">
        <v>1603</v>
      </c>
      <c r="AG24" s="61"/>
      <c r="AH24" s="61"/>
      <c r="AI24" s="61"/>
    </row>
    <row r="25" spans="1:35" s="1" customFormat="1" ht="12.75" x14ac:dyDescent="0.2">
      <c r="A25" s="56">
        <v>43515.475914363429</v>
      </c>
      <c r="B25" s="57" t="s">
        <v>768</v>
      </c>
      <c r="C25" s="57" t="s">
        <v>1607</v>
      </c>
      <c r="D25" s="57" t="s">
        <v>1610</v>
      </c>
      <c r="E25" s="57" t="s">
        <v>1576</v>
      </c>
      <c r="F25" s="57" t="s">
        <v>1576</v>
      </c>
      <c r="G25" s="57" t="s">
        <v>1598</v>
      </c>
      <c r="H25" s="57" t="s">
        <v>1581</v>
      </c>
      <c r="I25" s="57" t="s">
        <v>1610</v>
      </c>
      <c r="J25" s="57" t="s">
        <v>1577</v>
      </c>
      <c r="K25" s="58"/>
      <c r="L25" s="57" t="s">
        <v>1606</v>
      </c>
      <c r="M25" s="57" t="s">
        <v>1735</v>
      </c>
      <c r="N25" s="57" t="s">
        <v>1736</v>
      </c>
      <c r="O25" s="57" t="s">
        <v>1579</v>
      </c>
      <c r="P25" s="57" t="s">
        <v>1613</v>
      </c>
      <c r="Q25" s="57" t="s">
        <v>1610</v>
      </c>
      <c r="R25" s="57" t="s">
        <v>756</v>
      </c>
      <c r="S25" s="57" t="s">
        <v>1737</v>
      </c>
      <c r="T25" s="57" t="s">
        <v>1738</v>
      </c>
      <c r="U25" s="58"/>
      <c r="V25" s="57" t="s">
        <v>1613</v>
      </c>
      <c r="W25" s="57" t="s">
        <v>1603</v>
      </c>
      <c r="X25" s="58"/>
      <c r="Y25" s="57" t="s">
        <v>1613</v>
      </c>
      <c r="Z25" s="57" t="s">
        <v>1613</v>
      </c>
      <c r="AA25" s="58"/>
      <c r="AB25" s="57" t="s">
        <v>1613</v>
      </c>
      <c r="AC25" s="58"/>
      <c r="AD25" s="57" t="s">
        <v>1613</v>
      </c>
      <c r="AE25" s="57" t="s">
        <v>1613</v>
      </c>
      <c r="AF25" s="57" t="s">
        <v>1603</v>
      </c>
      <c r="AG25" s="57" t="s">
        <v>1739</v>
      </c>
      <c r="AH25" s="58"/>
      <c r="AI25" s="57" t="s">
        <v>1740</v>
      </c>
    </row>
    <row r="26" spans="1:35" s="1" customFormat="1" ht="12.75" x14ac:dyDescent="0.2">
      <c r="A26" s="59">
        <v>43515.477693287037</v>
      </c>
      <c r="B26" s="60" t="s">
        <v>768</v>
      </c>
      <c r="C26" s="60" t="s">
        <v>1607</v>
      </c>
      <c r="D26" s="60" t="s">
        <v>1610</v>
      </c>
      <c r="E26" s="60" t="s">
        <v>1576</v>
      </c>
      <c r="F26" s="60" t="s">
        <v>1576</v>
      </c>
      <c r="G26" s="60" t="s">
        <v>1606</v>
      </c>
      <c r="H26" s="60" t="s">
        <v>1606</v>
      </c>
      <c r="I26" s="60" t="s">
        <v>1610</v>
      </c>
      <c r="J26" s="60" t="s">
        <v>1577</v>
      </c>
      <c r="K26" s="61"/>
      <c r="L26" s="60" t="s">
        <v>1606</v>
      </c>
      <c r="M26" s="60" t="s">
        <v>1589</v>
      </c>
      <c r="N26" s="61"/>
      <c r="O26" s="60" t="s">
        <v>1583</v>
      </c>
      <c r="P26" s="60" t="s">
        <v>1610</v>
      </c>
      <c r="Q26" s="60" t="s">
        <v>1610</v>
      </c>
      <c r="R26" s="60" t="s">
        <v>1580</v>
      </c>
      <c r="S26" s="61"/>
      <c r="T26" s="60" t="s">
        <v>1741</v>
      </c>
      <c r="U26" s="61"/>
      <c r="V26" s="60" t="s">
        <v>1610</v>
      </c>
      <c r="W26" s="60" t="s">
        <v>1603</v>
      </c>
      <c r="X26" s="61"/>
      <c r="Y26" s="60" t="s">
        <v>1610</v>
      </c>
      <c r="Z26" s="60" t="s">
        <v>1610</v>
      </c>
      <c r="AA26" s="61"/>
      <c r="AB26" s="60" t="s">
        <v>1610</v>
      </c>
      <c r="AC26" s="61"/>
      <c r="AD26" s="60" t="s">
        <v>1610</v>
      </c>
      <c r="AE26" s="60" t="s">
        <v>1610</v>
      </c>
      <c r="AF26" s="60" t="s">
        <v>1603</v>
      </c>
      <c r="AG26" s="61"/>
      <c r="AH26" s="61"/>
      <c r="AI26" s="61"/>
    </row>
    <row r="27" spans="1:35" s="1" customFormat="1" ht="12.75" x14ac:dyDescent="0.2">
      <c r="A27" s="56">
        <v>43515.480091759258</v>
      </c>
      <c r="B27" s="57" t="s">
        <v>768</v>
      </c>
      <c r="C27" s="57" t="s">
        <v>1607</v>
      </c>
      <c r="D27" s="57" t="s">
        <v>1613</v>
      </c>
      <c r="E27" s="57" t="s">
        <v>1576</v>
      </c>
      <c r="F27" s="57" t="s">
        <v>1576</v>
      </c>
      <c r="G27" s="57" t="s">
        <v>1598</v>
      </c>
      <c r="H27" s="57" t="s">
        <v>1581</v>
      </c>
      <c r="I27" s="57" t="s">
        <v>1610</v>
      </c>
      <c r="J27" s="57" t="s">
        <v>1577</v>
      </c>
      <c r="K27" s="58"/>
      <c r="L27" s="57" t="s">
        <v>1598</v>
      </c>
      <c r="M27" s="57" t="s">
        <v>1589</v>
      </c>
      <c r="N27" s="58"/>
      <c r="O27" s="57" t="s">
        <v>1583</v>
      </c>
      <c r="P27" s="57" t="s">
        <v>1610</v>
      </c>
      <c r="Q27" s="57" t="s">
        <v>1610</v>
      </c>
      <c r="R27" s="57" t="s">
        <v>1601</v>
      </c>
      <c r="S27" s="58"/>
      <c r="T27" s="57" t="s">
        <v>1742</v>
      </c>
      <c r="U27" s="58"/>
      <c r="V27" s="57" t="s">
        <v>1610</v>
      </c>
      <c r="W27" s="57" t="s">
        <v>1603</v>
      </c>
      <c r="X27" s="58"/>
      <c r="Y27" s="57" t="s">
        <v>1610</v>
      </c>
      <c r="Z27" s="57" t="s">
        <v>1610</v>
      </c>
      <c r="AA27" s="58"/>
      <c r="AB27" s="57" t="s">
        <v>1610</v>
      </c>
      <c r="AC27" s="58"/>
      <c r="AD27" s="57" t="s">
        <v>1610</v>
      </c>
      <c r="AE27" s="57" t="s">
        <v>1610</v>
      </c>
      <c r="AF27" s="57" t="s">
        <v>1603</v>
      </c>
      <c r="AG27" s="58"/>
      <c r="AH27" s="58"/>
      <c r="AI27" s="58"/>
    </row>
    <row r="28" spans="1:35" s="1" customFormat="1" ht="12.75" x14ac:dyDescent="0.2">
      <c r="A28" s="59">
        <v>43515.482096388892</v>
      </c>
      <c r="B28" s="60" t="s">
        <v>768</v>
      </c>
      <c r="C28" s="60" t="s">
        <v>1607</v>
      </c>
      <c r="D28" s="60" t="s">
        <v>1610</v>
      </c>
      <c r="E28" s="60" t="s">
        <v>1576</v>
      </c>
      <c r="F28" s="60" t="s">
        <v>1576</v>
      </c>
      <c r="G28" s="60" t="s">
        <v>1606</v>
      </c>
      <c r="H28" s="60" t="s">
        <v>1606</v>
      </c>
      <c r="I28" s="60" t="s">
        <v>1610</v>
      </c>
      <c r="J28" s="60" t="s">
        <v>1577</v>
      </c>
      <c r="K28" s="61"/>
      <c r="L28" s="60" t="s">
        <v>1606</v>
      </c>
      <c r="M28" s="60" t="s">
        <v>1589</v>
      </c>
      <c r="N28" s="61"/>
      <c r="O28" s="60" t="s">
        <v>1583</v>
      </c>
      <c r="P28" s="60" t="s">
        <v>1610</v>
      </c>
      <c r="Q28" s="60" t="s">
        <v>1610</v>
      </c>
      <c r="R28" s="60" t="s">
        <v>1580</v>
      </c>
      <c r="S28" s="61"/>
      <c r="T28" s="60" t="s">
        <v>1743</v>
      </c>
      <c r="U28" s="61"/>
      <c r="V28" s="60" t="s">
        <v>1610</v>
      </c>
      <c r="W28" s="60" t="s">
        <v>1603</v>
      </c>
      <c r="X28" s="61"/>
      <c r="Y28" s="60" t="s">
        <v>1610</v>
      </c>
      <c r="Z28" s="60" t="s">
        <v>1610</v>
      </c>
      <c r="AA28" s="61"/>
      <c r="AB28" s="60" t="s">
        <v>1610</v>
      </c>
      <c r="AC28" s="61"/>
      <c r="AD28" s="60" t="s">
        <v>1610</v>
      </c>
      <c r="AE28" s="60" t="s">
        <v>1610</v>
      </c>
      <c r="AF28" s="60" t="s">
        <v>1606</v>
      </c>
      <c r="AG28" s="60" t="s">
        <v>1744</v>
      </c>
      <c r="AH28" s="61"/>
      <c r="AI28" s="61"/>
    </row>
    <row r="29" spans="1:35" s="1" customFormat="1" ht="12.75" x14ac:dyDescent="0.2">
      <c r="A29" s="56">
        <v>43515.484153020836</v>
      </c>
      <c r="B29" s="57" t="s">
        <v>768</v>
      </c>
      <c r="C29" s="57" t="s">
        <v>1607</v>
      </c>
      <c r="D29" s="57" t="s">
        <v>1610</v>
      </c>
      <c r="E29" s="57" t="s">
        <v>1576</v>
      </c>
      <c r="F29" s="57" t="s">
        <v>1576</v>
      </c>
      <c r="G29" s="57" t="s">
        <v>1606</v>
      </c>
      <c r="H29" s="57" t="s">
        <v>1606</v>
      </c>
      <c r="I29" s="57" t="s">
        <v>1610</v>
      </c>
      <c r="J29" s="57" t="s">
        <v>1577</v>
      </c>
      <c r="K29" s="58"/>
      <c r="L29" s="57" t="s">
        <v>1606</v>
      </c>
      <c r="M29" s="57" t="s">
        <v>1589</v>
      </c>
      <c r="N29" s="58"/>
      <c r="O29" s="57" t="s">
        <v>1583</v>
      </c>
      <c r="P29" s="57" t="s">
        <v>1610</v>
      </c>
      <c r="Q29" s="57" t="s">
        <v>1610</v>
      </c>
      <c r="R29" s="57" t="s">
        <v>1580</v>
      </c>
      <c r="S29" s="58"/>
      <c r="T29" s="57" t="s">
        <v>1745</v>
      </c>
      <c r="U29" s="58"/>
      <c r="V29" s="57" t="s">
        <v>1610</v>
      </c>
      <c r="W29" s="57" t="s">
        <v>1603</v>
      </c>
      <c r="X29" s="58"/>
      <c r="Y29" s="57" t="s">
        <v>1610</v>
      </c>
      <c r="Z29" s="57" t="s">
        <v>1610</v>
      </c>
      <c r="AA29" s="58"/>
      <c r="AB29" s="57" t="s">
        <v>1610</v>
      </c>
      <c r="AC29" s="58"/>
      <c r="AD29" s="57" t="s">
        <v>1610</v>
      </c>
      <c r="AE29" s="57" t="s">
        <v>1610</v>
      </c>
      <c r="AF29" s="57" t="s">
        <v>1603</v>
      </c>
      <c r="AG29" s="58"/>
      <c r="AH29" s="58"/>
      <c r="AI29" s="57" t="s">
        <v>1746</v>
      </c>
    </row>
    <row r="30" spans="1:35" s="1" customFormat="1" ht="12.75" x14ac:dyDescent="0.2">
      <c r="A30" s="59">
        <v>43515.4875440162</v>
      </c>
      <c r="B30" s="60" t="s">
        <v>768</v>
      </c>
      <c r="C30" s="60" t="s">
        <v>1616</v>
      </c>
      <c r="D30" s="60" t="s">
        <v>1620</v>
      </c>
      <c r="E30" s="60" t="s">
        <v>1616</v>
      </c>
      <c r="F30" s="60" t="s">
        <v>1616</v>
      </c>
      <c r="G30" s="60" t="s">
        <v>1598</v>
      </c>
      <c r="H30" s="60" t="s">
        <v>1581</v>
      </c>
      <c r="I30" s="60" t="s">
        <v>1613</v>
      </c>
      <c r="J30" s="60" t="s">
        <v>1584</v>
      </c>
      <c r="K30" s="61"/>
      <c r="L30" s="60" t="s">
        <v>1598</v>
      </c>
      <c r="M30" s="60" t="s">
        <v>1718</v>
      </c>
      <c r="N30" s="60" t="s">
        <v>1747</v>
      </c>
      <c r="O30" s="60" t="s">
        <v>1616</v>
      </c>
      <c r="P30" s="60" t="s">
        <v>1613</v>
      </c>
      <c r="Q30" s="60" t="s">
        <v>1613</v>
      </c>
      <c r="R30" s="60" t="s">
        <v>1580</v>
      </c>
      <c r="S30" s="61"/>
      <c r="T30" s="60" t="s">
        <v>1748</v>
      </c>
      <c r="U30" s="61"/>
      <c r="V30" s="60" t="s">
        <v>1610</v>
      </c>
      <c r="W30" s="60" t="s">
        <v>1603</v>
      </c>
      <c r="X30" s="61"/>
      <c r="Y30" s="60" t="s">
        <v>1620</v>
      </c>
      <c r="Z30" s="60" t="s">
        <v>1610</v>
      </c>
      <c r="AA30" s="61"/>
      <c r="AB30" s="60" t="s">
        <v>1610</v>
      </c>
      <c r="AC30" s="61"/>
      <c r="AD30" s="60" t="s">
        <v>1613</v>
      </c>
      <c r="AE30" s="60" t="s">
        <v>1613</v>
      </c>
      <c r="AF30" s="60" t="s">
        <v>1606</v>
      </c>
      <c r="AG30" s="60" t="s">
        <v>1749</v>
      </c>
      <c r="AH30" s="60" t="s">
        <v>1750</v>
      </c>
      <c r="AI30" s="60" t="s">
        <v>1751</v>
      </c>
    </row>
    <row r="31" spans="1:35" s="1" customFormat="1" ht="12.75" x14ac:dyDescent="0.2">
      <c r="A31" s="56">
        <v>43515.488441111112</v>
      </c>
      <c r="B31" s="57" t="s">
        <v>768</v>
      </c>
      <c r="C31" s="57" t="s">
        <v>1607</v>
      </c>
      <c r="D31" s="57" t="s">
        <v>1613</v>
      </c>
      <c r="E31" s="57" t="s">
        <v>748</v>
      </c>
      <c r="F31" s="57" t="s">
        <v>748</v>
      </c>
      <c r="G31" s="57" t="s">
        <v>1598</v>
      </c>
      <c r="H31" s="57" t="s">
        <v>1606</v>
      </c>
      <c r="I31" s="57" t="s">
        <v>1610</v>
      </c>
      <c r="J31" s="57" t="s">
        <v>1577</v>
      </c>
      <c r="K31" s="58"/>
      <c r="L31" s="57" t="s">
        <v>1606</v>
      </c>
      <c r="M31" s="57" t="s">
        <v>1589</v>
      </c>
      <c r="N31" s="58"/>
      <c r="O31" s="57" t="s">
        <v>1616</v>
      </c>
      <c r="P31" s="57" t="s">
        <v>1613</v>
      </c>
      <c r="Q31" s="57" t="s">
        <v>1613</v>
      </c>
      <c r="R31" s="57" t="s">
        <v>1601</v>
      </c>
      <c r="S31" s="58"/>
      <c r="T31" s="58"/>
      <c r="U31" s="58"/>
      <c r="V31" s="57" t="s">
        <v>1610</v>
      </c>
      <c r="W31" s="57" t="s">
        <v>1603</v>
      </c>
      <c r="X31" s="58"/>
      <c r="Y31" s="57" t="s">
        <v>1613</v>
      </c>
      <c r="Z31" s="57" t="s">
        <v>1613</v>
      </c>
      <c r="AA31" s="58"/>
      <c r="AB31" s="57" t="s">
        <v>1613</v>
      </c>
      <c r="AC31" s="58"/>
      <c r="AD31" s="57" t="s">
        <v>1613</v>
      </c>
      <c r="AE31" s="57" t="s">
        <v>1613</v>
      </c>
      <c r="AF31" s="57" t="s">
        <v>1603</v>
      </c>
      <c r="AG31" s="58"/>
      <c r="AH31" s="58"/>
      <c r="AI31" s="58"/>
    </row>
    <row r="32" spans="1:35" s="1" customFormat="1" ht="12.75" x14ac:dyDescent="0.2">
      <c r="A32" s="59">
        <v>43515.489607222218</v>
      </c>
      <c r="B32" s="60" t="s">
        <v>768</v>
      </c>
      <c r="C32" s="60" t="s">
        <v>1607</v>
      </c>
      <c r="D32" s="60" t="s">
        <v>1620</v>
      </c>
      <c r="E32" s="60" t="s">
        <v>1616</v>
      </c>
      <c r="F32" s="60" t="s">
        <v>1576</v>
      </c>
      <c r="G32" s="60" t="s">
        <v>1603</v>
      </c>
      <c r="H32" s="60" t="s">
        <v>1603</v>
      </c>
      <c r="I32" s="60" t="s">
        <v>1613</v>
      </c>
      <c r="J32" s="60" t="s">
        <v>1577</v>
      </c>
      <c r="K32" s="61"/>
      <c r="L32" s="60" t="s">
        <v>1603</v>
      </c>
      <c r="M32" s="60" t="s">
        <v>1589</v>
      </c>
      <c r="N32" s="61"/>
      <c r="O32" s="60" t="s">
        <v>1579</v>
      </c>
      <c r="P32" s="60" t="s">
        <v>1620</v>
      </c>
      <c r="Q32" s="60" t="s">
        <v>1613</v>
      </c>
      <c r="R32" s="60" t="s">
        <v>1580</v>
      </c>
      <c r="S32" s="61"/>
      <c r="T32" s="61"/>
      <c r="U32" s="60" t="s">
        <v>1752</v>
      </c>
      <c r="V32" s="60" t="s">
        <v>1610</v>
      </c>
      <c r="W32" s="60" t="s">
        <v>1603</v>
      </c>
      <c r="X32" s="61"/>
      <c r="Y32" s="60" t="s">
        <v>1610</v>
      </c>
      <c r="Z32" s="60" t="s">
        <v>1613</v>
      </c>
      <c r="AA32" s="61"/>
      <c r="AB32" s="60" t="s">
        <v>1613</v>
      </c>
      <c r="AC32" s="61"/>
      <c r="AD32" s="60" t="s">
        <v>1610</v>
      </c>
      <c r="AE32" s="60" t="s">
        <v>1613</v>
      </c>
      <c r="AF32" s="60" t="s">
        <v>1603</v>
      </c>
      <c r="AG32" s="61"/>
      <c r="AH32" s="61"/>
      <c r="AI32" s="61"/>
    </row>
    <row r="33" spans="1:35" s="1" customFormat="1" ht="12.75" x14ac:dyDescent="0.2">
      <c r="A33" s="56">
        <v>43522.504781979165</v>
      </c>
      <c r="B33" s="57" t="s">
        <v>768</v>
      </c>
      <c r="C33" s="57" t="s">
        <v>1607</v>
      </c>
      <c r="D33" s="57" t="s">
        <v>1610</v>
      </c>
      <c r="E33" s="57" t="s">
        <v>1576</v>
      </c>
      <c r="F33" s="57" t="s">
        <v>1753</v>
      </c>
      <c r="G33" s="57" t="s">
        <v>1606</v>
      </c>
      <c r="H33" s="57" t="s">
        <v>1581</v>
      </c>
      <c r="I33" s="57" t="s">
        <v>1610</v>
      </c>
      <c r="J33" s="57" t="s">
        <v>1577</v>
      </c>
      <c r="K33" s="58"/>
      <c r="L33" s="57" t="s">
        <v>1606</v>
      </c>
      <c r="M33" s="57" t="s">
        <v>1718</v>
      </c>
      <c r="N33" s="57" t="s">
        <v>1754</v>
      </c>
      <c r="O33" s="57" t="s">
        <v>1583</v>
      </c>
      <c r="P33" s="57" t="s">
        <v>1610</v>
      </c>
      <c r="Q33" s="57" t="s">
        <v>1610</v>
      </c>
      <c r="R33" s="57" t="s">
        <v>1580</v>
      </c>
      <c r="S33" s="58"/>
      <c r="T33" s="58"/>
      <c r="U33" s="58"/>
      <c r="V33" s="57" t="s">
        <v>1610</v>
      </c>
      <c r="W33" s="57" t="s">
        <v>1603</v>
      </c>
      <c r="X33" s="58"/>
      <c r="Y33" s="57" t="s">
        <v>1613</v>
      </c>
      <c r="Z33" s="57" t="s">
        <v>1613</v>
      </c>
      <c r="AA33" s="58"/>
      <c r="AB33" s="57" t="s">
        <v>1610</v>
      </c>
      <c r="AC33" s="58"/>
      <c r="AD33" s="57" t="s">
        <v>1610</v>
      </c>
      <c r="AE33" s="57" t="s">
        <v>1610</v>
      </c>
      <c r="AF33" s="57" t="s">
        <v>1603</v>
      </c>
      <c r="AG33" s="58"/>
      <c r="AH33" s="58"/>
      <c r="AI33" s="57" t="s">
        <v>1755</v>
      </c>
    </row>
    <row r="34" spans="1:35" s="1" customFormat="1" ht="12.75" x14ac:dyDescent="0.2">
      <c r="A34" s="59">
        <v>43522.508988194444</v>
      </c>
      <c r="B34" s="60" t="s">
        <v>768</v>
      </c>
      <c r="C34" s="60" t="s">
        <v>1607</v>
      </c>
      <c r="D34" s="60" t="s">
        <v>1610</v>
      </c>
      <c r="E34" s="60" t="s">
        <v>1576</v>
      </c>
      <c r="F34" s="60" t="s">
        <v>1576</v>
      </c>
      <c r="G34" s="60" t="s">
        <v>1603</v>
      </c>
      <c r="H34" s="60" t="s">
        <v>1603</v>
      </c>
      <c r="I34" s="60" t="s">
        <v>1610</v>
      </c>
      <c r="J34" s="60" t="s">
        <v>1577</v>
      </c>
      <c r="K34" s="61"/>
      <c r="L34" s="60" t="s">
        <v>1603</v>
      </c>
      <c r="M34" s="60" t="s">
        <v>1589</v>
      </c>
      <c r="N34" s="61"/>
      <c r="O34" s="60" t="s">
        <v>1583</v>
      </c>
      <c r="P34" s="60" t="s">
        <v>1627</v>
      </c>
      <c r="Q34" s="60" t="s">
        <v>1627</v>
      </c>
      <c r="R34" s="60" t="s">
        <v>1601</v>
      </c>
      <c r="S34" s="61"/>
      <c r="T34" s="60" t="s">
        <v>1756</v>
      </c>
      <c r="U34" s="60" t="s">
        <v>1757</v>
      </c>
      <c r="V34" s="60" t="s">
        <v>1610</v>
      </c>
      <c r="W34" s="60" t="s">
        <v>1603</v>
      </c>
      <c r="X34" s="61"/>
      <c r="Y34" s="60" t="s">
        <v>1613</v>
      </c>
      <c r="Z34" s="60" t="s">
        <v>1620</v>
      </c>
      <c r="AA34" s="60" t="s">
        <v>1758</v>
      </c>
      <c r="AB34" s="60" t="s">
        <v>1610</v>
      </c>
      <c r="AC34" s="61"/>
      <c r="AD34" s="60" t="s">
        <v>1613</v>
      </c>
      <c r="AE34" s="60" t="s">
        <v>1613</v>
      </c>
      <c r="AF34" s="60" t="s">
        <v>1603</v>
      </c>
      <c r="AG34" s="61"/>
      <c r="AH34" s="61"/>
      <c r="AI34" s="61"/>
    </row>
    <row r="35" spans="1:35" s="1" customFormat="1" ht="12.75" x14ac:dyDescent="0.2">
      <c r="A35" s="56">
        <v>43522.510538449074</v>
      </c>
      <c r="B35" s="57" t="s">
        <v>768</v>
      </c>
      <c r="C35" s="57" t="s">
        <v>1607</v>
      </c>
      <c r="D35" s="57" t="s">
        <v>1610</v>
      </c>
      <c r="E35" s="57" t="s">
        <v>1576</v>
      </c>
      <c r="F35" s="57" t="s">
        <v>1576</v>
      </c>
      <c r="G35" s="57" t="s">
        <v>1598</v>
      </c>
      <c r="H35" s="57" t="s">
        <v>1581</v>
      </c>
      <c r="I35" s="57" t="s">
        <v>1610</v>
      </c>
      <c r="J35" s="57" t="s">
        <v>1577</v>
      </c>
      <c r="K35" s="58"/>
      <c r="L35" s="57" t="s">
        <v>1598</v>
      </c>
      <c r="M35" s="57" t="s">
        <v>1718</v>
      </c>
      <c r="N35" s="57" t="s">
        <v>1759</v>
      </c>
      <c r="O35" s="57" t="s">
        <v>1583</v>
      </c>
      <c r="P35" s="57" t="s">
        <v>1610</v>
      </c>
      <c r="Q35" s="57" t="s">
        <v>1610</v>
      </c>
      <c r="R35" s="57" t="s">
        <v>1580</v>
      </c>
      <c r="S35" s="58"/>
      <c r="T35" s="58"/>
      <c r="U35" s="58"/>
      <c r="V35" s="57" t="s">
        <v>1610</v>
      </c>
      <c r="W35" s="57" t="s">
        <v>1603</v>
      </c>
      <c r="X35" s="58"/>
      <c r="Y35" s="57" t="s">
        <v>1610</v>
      </c>
      <c r="Z35" s="57" t="s">
        <v>1610</v>
      </c>
      <c r="AA35" s="58"/>
      <c r="AB35" s="57" t="s">
        <v>1610</v>
      </c>
      <c r="AC35" s="58"/>
      <c r="AD35" s="57" t="s">
        <v>1610</v>
      </c>
      <c r="AE35" s="57" t="s">
        <v>1610</v>
      </c>
      <c r="AF35" s="57" t="s">
        <v>1603</v>
      </c>
      <c r="AG35" s="58"/>
      <c r="AH35" s="58"/>
      <c r="AI35" s="58"/>
    </row>
    <row r="36" spans="1:35" s="1" customFormat="1" ht="12.75" x14ac:dyDescent="0.2">
      <c r="A36" s="59">
        <v>43522.567233703703</v>
      </c>
      <c r="B36" s="60" t="s">
        <v>768</v>
      </c>
      <c r="C36" s="60" t="s">
        <v>1607</v>
      </c>
      <c r="D36" s="60" t="s">
        <v>1613</v>
      </c>
      <c r="E36" s="60" t="s">
        <v>748</v>
      </c>
      <c r="F36" s="60" t="s">
        <v>1576</v>
      </c>
      <c r="G36" s="60" t="s">
        <v>1603</v>
      </c>
      <c r="H36" s="60" t="s">
        <v>1581</v>
      </c>
      <c r="I36" s="60" t="s">
        <v>1613</v>
      </c>
      <c r="J36" s="60" t="s">
        <v>1577</v>
      </c>
      <c r="K36" s="61"/>
      <c r="L36" s="60" t="s">
        <v>1598</v>
      </c>
      <c r="M36" s="60" t="s">
        <v>1589</v>
      </c>
      <c r="N36" s="61"/>
      <c r="O36" s="60" t="s">
        <v>1579</v>
      </c>
      <c r="P36" s="60" t="s">
        <v>1613</v>
      </c>
      <c r="Q36" s="60" t="s">
        <v>1613</v>
      </c>
      <c r="R36" s="60" t="s">
        <v>1601</v>
      </c>
      <c r="S36" s="60" t="s">
        <v>1760</v>
      </c>
      <c r="T36" s="60" t="s">
        <v>1761</v>
      </c>
      <c r="U36" s="61"/>
      <c r="V36" s="60" t="s">
        <v>1613</v>
      </c>
      <c r="W36" s="60" t="s">
        <v>1603</v>
      </c>
      <c r="X36" s="61"/>
      <c r="Y36" s="60" t="s">
        <v>1613</v>
      </c>
      <c r="Z36" s="60" t="s">
        <v>1613</v>
      </c>
      <c r="AA36" s="60" t="s">
        <v>1762</v>
      </c>
      <c r="AB36" s="60" t="s">
        <v>1610</v>
      </c>
      <c r="AC36" s="61"/>
      <c r="AD36" s="60" t="s">
        <v>1610</v>
      </c>
      <c r="AE36" s="60" t="s">
        <v>1613</v>
      </c>
      <c r="AF36" s="60" t="s">
        <v>1603</v>
      </c>
      <c r="AG36" s="61"/>
      <c r="AH36" s="60" t="s">
        <v>1763</v>
      </c>
      <c r="AI36" s="60" t="s">
        <v>851</v>
      </c>
    </row>
    <row r="37" spans="1:35" s="1" customFormat="1" ht="12.75" x14ac:dyDescent="0.2">
      <c r="A37" s="56">
        <v>43522.576025393515</v>
      </c>
      <c r="B37" s="57" t="s">
        <v>768</v>
      </c>
      <c r="C37" s="57" t="s">
        <v>1607</v>
      </c>
      <c r="D37" s="57" t="s">
        <v>1610</v>
      </c>
      <c r="E37" s="57" t="s">
        <v>1576</v>
      </c>
      <c r="F37" s="57" t="s">
        <v>1576</v>
      </c>
      <c r="G37" s="57" t="s">
        <v>1598</v>
      </c>
      <c r="H37" s="57" t="s">
        <v>1581</v>
      </c>
      <c r="I37" s="57" t="s">
        <v>1610</v>
      </c>
      <c r="J37" s="57" t="s">
        <v>1577</v>
      </c>
      <c r="K37" s="58"/>
      <c r="L37" s="57" t="s">
        <v>1598</v>
      </c>
      <c r="M37" s="57" t="s">
        <v>1718</v>
      </c>
      <c r="N37" s="57" t="s">
        <v>852</v>
      </c>
      <c r="O37" s="57" t="s">
        <v>1583</v>
      </c>
      <c r="P37" s="57" t="s">
        <v>1613</v>
      </c>
      <c r="Q37" s="57" t="s">
        <v>1610</v>
      </c>
      <c r="R37" s="57" t="s">
        <v>1580</v>
      </c>
      <c r="S37" s="58"/>
      <c r="T37" s="57" t="s">
        <v>853</v>
      </c>
      <c r="U37" s="58"/>
      <c r="V37" s="57" t="s">
        <v>1610</v>
      </c>
      <c r="W37" s="57" t="s">
        <v>1603</v>
      </c>
      <c r="X37" s="58"/>
      <c r="Y37" s="57" t="s">
        <v>1610</v>
      </c>
      <c r="Z37" s="57" t="s">
        <v>1610</v>
      </c>
      <c r="AA37" s="58"/>
      <c r="AB37" s="57" t="s">
        <v>1610</v>
      </c>
      <c r="AC37" s="58"/>
      <c r="AD37" s="57" t="s">
        <v>1610</v>
      </c>
      <c r="AE37" s="57" t="s">
        <v>1610</v>
      </c>
      <c r="AF37" s="57" t="s">
        <v>1603</v>
      </c>
      <c r="AG37" s="58"/>
      <c r="AH37" s="57" t="s">
        <v>854</v>
      </c>
      <c r="AI37" s="58"/>
    </row>
    <row r="38" spans="1:35" s="1" customFormat="1" ht="12.75" x14ac:dyDescent="0.2">
      <c r="A38" s="59">
        <v>43522.57788232639</v>
      </c>
      <c r="B38" s="60" t="s">
        <v>768</v>
      </c>
      <c r="C38" s="60" t="s">
        <v>1607</v>
      </c>
      <c r="D38" s="60" t="s">
        <v>1610</v>
      </c>
      <c r="E38" s="60" t="s">
        <v>1576</v>
      </c>
      <c r="F38" s="60" t="s">
        <v>1576</v>
      </c>
      <c r="G38" s="60" t="s">
        <v>1598</v>
      </c>
      <c r="H38" s="60" t="s">
        <v>1581</v>
      </c>
      <c r="I38" s="60" t="s">
        <v>1610</v>
      </c>
      <c r="J38" s="60" t="s">
        <v>1584</v>
      </c>
      <c r="K38" s="61"/>
      <c r="L38" s="60" t="s">
        <v>1598</v>
      </c>
      <c r="M38" s="60" t="s">
        <v>1718</v>
      </c>
      <c r="N38" s="60" t="s">
        <v>855</v>
      </c>
      <c r="O38" s="60" t="s">
        <v>1583</v>
      </c>
      <c r="P38" s="60" t="s">
        <v>1610</v>
      </c>
      <c r="Q38" s="60" t="s">
        <v>1610</v>
      </c>
      <c r="R38" s="60" t="s">
        <v>1580</v>
      </c>
      <c r="S38" s="61"/>
      <c r="T38" s="61"/>
      <c r="U38" s="61"/>
      <c r="V38" s="60" t="s">
        <v>1610</v>
      </c>
      <c r="W38" s="60" t="s">
        <v>1603</v>
      </c>
      <c r="X38" s="61"/>
      <c r="Y38" s="60" t="s">
        <v>1610</v>
      </c>
      <c r="Z38" s="60" t="s">
        <v>1610</v>
      </c>
      <c r="AA38" s="61"/>
      <c r="AB38" s="60" t="s">
        <v>1610</v>
      </c>
      <c r="AC38" s="61"/>
      <c r="AD38" s="60" t="s">
        <v>1613</v>
      </c>
      <c r="AE38" s="60" t="s">
        <v>1610</v>
      </c>
      <c r="AF38" s="60" t="s">
        <v>1603</v>
      </c>
      <c r="AG38" s="61"/>
      <c r="AH38" s="61"/>
      <c r="AI38" s="61"/>
    </row>
    <row r="39" spans="1:35" s="1" customFormat="1" ht="12.75" x14ac:dyDescent="0.2">
      <c r="A39" s="56">
        <v>43522.580268506943</v>
      </c>
      <c r="B39" s="57" t="s">
        <v>768</v>
      </c>
      <c r="C39" s="57" t="s">
        <v>1607</v>
      </c>
      <c r="D39" s="57" t="s">
        <v>1613</v>
      </c>
      <c r="E39" s="57" t="s">
        <v>1576</v>
      </c>
      <c r="F39" s="57" t="s">
        <v>1753</v>
      </c>
      <c r="G39" s="57" t="s">
        <v>1606</v>
      </c>
      <c r="H39" s="57" t="s">
        <v>1606</v>
      </c>
      <c r="I39" s="57" t="s">
        <v>1613</v>
      </c>
      <c r="J39" s="57" t="s">
        <v>1577</v>
      </c>
      <c r="K39" s="58"/>
      <c r="L39" s="57" t="s">
        <v>1598</v>
      </c>
      <c r="M39" s="57" t="s">
        <v>1735</v>
      </c>
      <c r="N39" s="57" t="s">
        <v>856</v>
      </c>
      <c r="O39" s="57" t="s">
        <v>1583</v>
      </c>
      <c r="P39" s="57" t="s">
        <v>1613</v>
      </c>
      <c r="Q39" s="57" t="s">
        <v>1610</v>
      </c>
      <c r="R39" s="57" t="s">
        <v>1601</v>
      </c>
      <c r="S39" s="58"/>
      <c r="T39" s="57" t="s">
        <v>857</v>
      </c>
      <c r="U39" s="58"/>
      <c r="V39" s="57" t="s">
        <v>1610</v>
      </c>
      <c r="W39" s="57" t="s">
        <v>1603</v>
      </c>
      <c r="X39" s="58"/>
      <c r="Y39" s="57" t="s">
        <v>1613</v>
      </c>
      <c r="Z39" s="57" t="s">
        <v>1613</v>
      </c>
      <c r="AA39" s="58"/>
      <c r="AB39" s="57" t="s">
        <v>1613</v>
      </c>
      <c r="AC39" s="58"/>
      <c r="AD39" s="57" t="s">
        <v>1610</v>
      </c>
      <c r="AE39" s="57" t="s">
        <v>1613</v>
      </c>
      <c r="AF39" s="57" t="s">
        <v>1603</v>
      </c>
      <c r="AG39" s="58"/>
      <c r="AH39" s="58"/>
      <c r="AI39" s="58"/>
    </row>
    <row r="40" spans="1:35" s="1" customFormat="1" ht="12.75" x14ac:dyDescent="0.2">
      <c r="A40" s="59">
        <v>43522.583941469908</v>
      </c>
      <c r="B40" s="60" t="s">
        <v>768</v>
      </c>
      <c r="C40" s="60" t="s">
        <v>1607</v>
      </c>
      <c r="D40" s="60" t="s">
        <v>1613</v>
      </c>
      <c r="E40" s="60" t="s">
        <v>1576</v>
      </c>
      <c r="F40" s="60" t="s">
        <v>1576</v>
      </c>
      <c r="G40" s="60" t="s">
        <v>1606</v>
      </c>
      <c r="H40" s="60" t="s">
        <v>1581</v>
      </c>
      <c r="I40" s="60" t="s">
        <v>1610</v>
      </c>
      <c r="J40" s="60" t="s">
        <v>1577</v>
      </c>
      <c r="K40" s="61"/>
      <c r="L40" s="60" t="s">
        <v>1598</v>
      </c>
      <c r="M40" s="60" t="s">
        <v>1718</v>
      </c>
      <c r="N40" s="60" t="s">
        <v>858</v>
      </c>
      <c r="O40" s="60" t="s">
        <v>1583</v>
      </c>
      <c r="P40" s="60" t="s">
        <v>1610</v>
      </c>
      <c r="Q40" s="60" t="s">
        <v>1613</v>
      </c>
      <c r="R40" s="60" t="s">
        <v>1580</v>
      </c>
      <c r="S40" s="61"/>
      <c r="T40" s="60" t="s">
        <v>859</v>
      </c>
      <c r="U40" s="61"/>
      <c r="V40" s="60" t="s">
        <v>1610</v>
      </c>
      <c r="W40" s="60" t="s">
        <v>1603</v>
      </c>
      <c r="X40" s="61"/>
      <c r="Y40" s="60" t="s">
        <v>1610</v>
      </c>
      <c r="Z40" s="60" t="s">
        <v>1610</v>
      </c>
      <c r="AA40" s="61"/>
      <c r="AB40" s="60" t="s">
        <v>1613</v>
      </c>
      <c r="AC40" s="61"/>
      <c r="AD40" s="60" t="s">
        <v>1613</v>
      </c>
      <c r="AE40" s="60" t="s">
        <v>1610</v>
      </c>
      <c r="AF40" s="60" t="s">
        <v>1603</v>
      </c>
      <c r="AG40" s="61"/>
      <c r="AH40" s="61"/>
      <c r="AI40" s="61"/>
    </row>
    <row r="41" spans="1:35" s="1" customFormat="1" ht="12.75" x14ac:dyDescent="0.2">
      <c r="A41" s="56">
        <v>43522.591744398145</v>
      </c>
      <c r="B41" s="57" t="s">
        <v>768</v>
      </c>
      <c r="C41" s="57" t="s">
        <v>1607</v>
      </c>
      <c r="D41" s="57" t="s">
        <v>1610</v>
      </c>
      <c r="E41" s="57" t="s">
        <v>1576</v>
      </c>
      <c r="F41" s="57" t="s">
        <v>1576</v>
      </c>
      <c r="G41" s="57" t="s">
        <v>1606</v>
      </c>
      <c r="H41" s="57" t="s">
        <v>1606</v>
      </c>
      <c r="I41" s="57" t="s">
        <v>1610</v>
      </c>
      <c r="J41" s="57" t="s">
        <v>1584</v>
      </c>
      <c r="K41" s="58"/>
      <c r="L41" s="57" t="s">
        <v>1598</v>
      </c>
      <c r="M41" s="57" t="s">
        <v>1735</v>
      </c>
      <c r="N41" s="57" t="s">
        <v>860</v>
      </c>
      <c r="O41" s="57" t="s">
        <v>1583</v>
      </c>
      <c r="P41" s="57" t="s">
        <v>1610</v>
      </c>
      <c r="Q41" s="57" t="s">
        <v>1610</v>
      </c>
      <c r="R41" s="57" t="s">
        <v>1580</v>
      </c>
      <c r="S41" s="58"/>
      <c r="T41" s="58"/>
      <c r="U41" s="58"/>
      <c r="V41" s="57" t="s">
        <v>1610</v>
      </c>
      <c r="W41" s="57" t="s">
        <v>1598</v>
      </c>
      <c r="X41" s="58"/>
      <c r="Y41" s="57" t="s">
        <v>1610</v>
      </c>
      <c r="Z41" s="57" t="s">
        <v>1610</v>
      </c>
      <c r="AA41" s="58"/>
      <c r="AB41" s="57" t="s">
        <v>1610</v>
      </c>
      <c r="AC41" s="58"/>
      <c r="AD41" s="57" t="s">
        <v>1613</v>
      </c>
      <c r="AE41" s="57" t="s">
        <v>1613</v>
      </c>
      <c r="AF41" s="57" t="s">
        <v>1603</v>
      </c>
      <c r="AG41" s="58"/>
      <c r="AH41" s="58"/>
      <c r="AI41" s="58"/>
    </row>
    <row r="42" spans="1:35" s="1" customFormat="1" ht="12.75" x14ac:dyDescent="0.2">
      <c r="A42" s="59">
        <v>43522.592541365739</v>
      </c>
      <c r="B42" s="60" t="s">
        <v>768</v>
      </c>
      <c r="C42" s="60" t="s">
        <v>1607</v>
      </c>
      <c r="D42" s="60" t="s">
        <v>1610</v>
      </c>
      <c r="E42" s="60" t="s">
        <v>1576</v>
      </c>
      <c r="F42" s="60" t="s">
        <v>1576</v>
      </c>
      <c r="G42" s="60" t="s">
        <v>1606</v>
      </c>
      <c r="H42" s="60" t="s">
        <v>1581</v>
      </c>
      <c r="I42" s="60" t="s">
        <v>1610</v>
      </c>
      <c r="J42" s="60" t="s">
        <v>1577</v>
      </c>
      <c r="K42" s="61"/>
      <c r="L42" s="60" t="s">
        <v>1606</v>
      </c>
      <c r="M42" s="60" t="s">
        <v>1589</v>
      </c>
      <c r="N42" s="61"/>
      <c r="O42" s="60" t="s">
        <v>1583</v>
      </c>
      <c r="P42" s="60" t="s">
        <v>1610</v>
      </c>
      <c r="Q42" s="60" t="s">
        <v>1610</v>
      </c>
      <c r="R42" s="60" t="s">
        <v>1580</v>
      </c>
      <c r="S42" s="61"/>
      <c r="T42" s="60" t="s">
        <v>861</v>
      </c>
      <c r="U42" s="61"/>
      <c r="V42" s="60" t="s">
        <v>1610</v>
      </c>
      <c r="W42" s="60" t="s">
        <v>1603</v>
      </c>
      <c r="X42" s="61"/>
      <c r="Y42" s="60" t="s">
        <v>1610</v>
      </c>
      <c r="Z42" s="60" t="s">
        <v>1610</v>
      </c>
      <c r="AA42" s="61"/>
      <c r="AB42" s="60" t="s">
        <v>1610</v>
      </c>
      <c r="AC42" s="61"/>
      <c r="AD42" s="60" t="s">
        <v>1610</v>
      </c>
      <c r="AE42" s="60" t="s">
        <v>1610</v>
      </c>
      <c r="AF42" s="60" t="s">
        <v>1603</v>
      </c>
      <c r="AG42" s="61"/>
      <c r="AH42" s="61"/>
      <c r="AI42" s="61"/>
    </row>
    <row r="43" spans="1:35" s="1" customFormat="1" ht="12.75" x14ac:dyDescent="0.2">
      <c r="A43" s="56">
        <v>43522.593311215278</v>
      </c>
      <c r="B43" s="57" t="s">
        <v>768</v>
      </c>
      <c r="C43" s="57" t="s">
        <v>1607</v>
      </c>
      <c r="D43" s="57" t="s">
        <v>1610</v>
      </c>
      <c r="E43" s="57" t="s">
        <v>1576</v>
      </c>
      <c r="F43" s="57" t="s">
        <v>1576</v>
      </c>
      <c r="G43" s="57" t="s">
        <v>1598</v>
      </c>
      <c r="H43" s="57" t="s">
        <v>1606</v>
      </c>
      <c r="I43" s="57" t="s">
        <v>1610</v>
      </c>
      <c r="J43" s="57" t="s">
        <v>1577</v>
      </c>
      <c r="K43" s="58"/>
      <c r="L43" s="57" t="s">
        <v>1598</v>
      </c>
      <c r="M43" s="57" t="s">
        <v>1589</v>
      </c>
      <c r="N43" s="58"/>
      <c r="O43" s="57" t="s">
        <v>1583</v>
      </c>
      <c r="P43" s="57" t="s">
        <v>1610</v>
      </c>
      <c r="Q43" s="57" t="s">
        <v>1610</v>
      </c>
      <c r="R43" s="57" t="s">
        <v>1580</v>
      </c>
      <c r="S43" s="58"/>
      <c r="T43" s="58"/>
      <c r="U43" s="58"/>
      <c r="V43" s="57" t="s">
        <v>1610</v>
      </c>
      <c r="W43" s="57" t="s">
        <v>1603</v>
      </c>
      <c r="X43" s="58"/>
      <c r="Y43" s="57" t="s">
        <v>1610</v>
      </c>
      <c r="Z43" s="57" t="s">
        <v>1610</v>
      </c>
      <c r="AA43" s="58"/>
      <c r="AB43" s="57" t="s">
        <v>1610</v>
      </c>
      <c r="AC43" s="58"/>
      <c r="AD43" s="57" t="s">
        <v>1610</v>
      </c>
      <c r="AE43" s="57" t="s">
        <v>1610</v>
      </c>
      <c r="AF43" s="57" t="s">
        <v>1606</v>
      </c>
      <c r="AG43" s="58"/>
      <c r="AH43" s="58"/>
      <c r="AI43" s="58"/>
    </row>
    <row r="44" spans="1:35" s="1" customFormat="1" ht="12.75" x14ac:dyDescent="0.2">
      <c r="A44" s="59">
        <v>43522.60552892361</v>
      </c>
      <c r="B44" s="60" t="s">
        <v>768</v>
      </c>
      <c r="C44" s="60" t="s">
        <v>1607</v>
      </c>
      <c r="D44" s="60" t="s">
        <v>1613</v>
      </c>
      <c r="E44" s="60" t="s">
        <v>1576</v>
      </c>
      <c r="F44" s="60" t="s">
        <v>748</v>
      </c>
      <c r="G44" s="60" t="s">
        <v>1606</v>
      </c>
      <c r="H44" s="60" t="s">
        <v>1581</v>
      </c>
      <c r="I44" s="60" t="s">
        <v>1613</v>
      </c>
      <c r="J44" s="60" t="s">
        <v>1577</v>
      </c>
      <c r="K44" s="61"/>
      <c r="L44" s="60" t="s">
        <v>1598</v>
      </c>
      <c r="M44" s="60" t="s">
        <v>1718</v>
      </c>
      <c r="N44" s="60" t="s">
        <v>862</v>
      </c>
      <c r="O44" s="60" t="s">
        <v>1579</v>
      </c>
      <c r="P44" s="60" t="s">
        <v>1613</v>
      </c>
      <c r="Q44" s="60" t="s">
        <v>1613</v>
      </c>
      <c r="R44" s="60" t="s">
        <v>1601</v>
      </c>
      <c r="S44" s="61"/>
      <c r="T44" s="61"/>
      <c r="U44" s="61"/>
      <c r="V44" s="60" t="s">
        <v>1613</v>
      </c>
      <c r="W44" s="60" t="s">
        <v>1598</v>
      </c>
      <c r="X44" s="61"/>
      <c r="Y44" s="60" t="s">
        <v>1610</v>
      </c>
      <c r="Z44" s="60" t="s">
        <v>1613</v>
      </c>
      <c r="AA44" s="61"/>
      <c r="AB44" s="60" t="s">
        <v>1610</v>
      </c>
      <c r="AC44" s="61"/>
      <c r="AD44" s="60" t="s">
        <v>1613</v>
      </c>
      <c r="AE44" s="60" t="s">
        <v>1613</v>
      </c>
      <c r="AF44" s="60" t="s">
        <v>1603</v>
      </c>
      <c r="AG44" s="61"/>
      <c r="AH44" s="61"/>
      <c r="AI44" s="61"/>
    </row>
    <row r="45" spans="1:35" s="1" customFormat="1" ht="12.75" x14ac:dyDescent="0.2">
      <c r="A45" s="56">
        <v>43522.6081591088</v>
      </c>
      <c r="B45" s="57" t="s">
        <v>768</v>
      </c>
      <c r="C45" s="57" t="s">
        <v>1616</v>
      </c>
      <c r="D45" s="57" t="s">
        <v>1613</v>
      </c>
      <c r="E45" s="57" t="s">
        <v>748</v>
      </c>
      <c r="F45" s="57" t="s">
        <v>1616</v>
      </c>
      <c r="G45" s="57" t="s">
        <v>1606</v>
      </c>
      <c r="H45" s="57" t="s">
        <v>1581</v>
      </c>
      <c r="I45" s="57" t="s">
        <v>1613</v>
      </c>
      <c r="J45" s="57" t="s">
        <v>1577</v>
      </c>
      <c r="K45" s="58"/>
      <c r="L45" s="57" t="s">
        <v>1598</v>
      </c>
      <c r="M45" s="57" t="s">
        <v>1718</v>
      </c>
      <c r="N45" s="57" t="s">
        <v>863</v>
      </c>
      <c r="O45" s="57" t="s">
        <v>1579</v>
      </c>
      <c r="P45" s="57" t="s">
        <v>1613</v>
      </c>
      <c r="Q45" s="57" t="s">
        <v>1610</v>
      </c>
      <c r="R45" s="57" t="s">
        <v>1601</v>
      </c>
      <c r="S45" s="58"/>
      <c r="T45" s="57" t="s">
        <v>864</v>
      </c>
      <c r="U45" s="58"/>
      <c r="V45" s="57" t="s">
        <v>1613</v>
      </c>
      <c r="W45" s="57" t="s">
        <v>1603</v>
      </c>
      <c r="X45" s="58"/>
      <c r="Y45" s="57" t="s">
        <v>1613</v>
      </c>
      <c r="Z45" s="57" t="s">
        <v>1613</v>
      </c>
      <c r="AA45" s="58"/>
      <c r="AB45" s="57" t="s">
        <v>1613</v>
      </c>
      <c r="AC45" s="58"/>
      <c r="AD45" s="57" t="s">
        <v>1613</v>
      </c>
      <c r="AE45" s="57" t="s">
        <v>1613</v>
      </c>
      <c r="AF45" s="57" t="s">
        <v>1603</v>
      </c>
      <c r="AG45" s="58"/>
      <c r="AH45" s="58"/>
      <c r="AI45" s="57" t="s">
        <v>865</v>
      </c>
    </row>
    <row r="46" spans="1:35" s="1" customFormat="1" ht="12.75" x14ac:dyDescent="0.2">
      <c r="A46" s="59">
        <v>43522.610689895839</v>
      </c>
      <c r="B46" s="60" t="s">
        <v>768</v>
      </c>
      <c r="C46" s="60" t="s">
        <v>1607</v>
      </c>
      <c r="D46" s="60" t="s">
        <v>1610</v>
      </c>
      <c r="E46" s="60" t="s">
        <v>1576</v>
      </c>
      <c r="F46" s="60" t="s">
        <v>1576</v>
      </c>
      <c r="G46" s="60" t="s">
        <v>1606</v>
      </c>
      <c r="H46" s="60" t="s">
        <v>1606</v>
      </c>
      <c r="I46" s="60" t="s">
        <v>1610</v>
      </c>
      <c r="J46" s="60" t="s">
        <v>1584</v>
      </c>
      <c r="K46" s="60" t="s">
        <v>866</v>
      </c>
      <c r="L46" s="60" t="s">
        <v>1606</v>
      </c>
      <c r="M46" s="60" t="s">
        <v>1589</v>
      </c>
      <c r="N46" s="61"/>
      <c r="O46" s="60" t="s">
        <v>1583</v>
      </c>
      <c r="P46" s="60" t="s">
        <v>1610</v>
      </c>
      <c r="Q46" s="60" t="s">
        <v>1610</v>
      </c>
      <c r="R46" s="60" t="s">
        <v>1580</v>
      </c>
      <c r="S46" s="61"/>
      <c r="T46" s="60" t="s">
        <v>867</v>
      </c>
      <c r="U46" s="61"/>
      <c r="V46" s="60" t="s">
        <v>1610</v>
      </c>
      <c r="W46" s="60" t="s">
        <v>1603</v>
      </c>
      <c r="X46" s="61"/>
      <c r="Y46" s="60" t="s">
        <v>1610</v>
      </c>
      <c r="Z46" s="60" t="s">
        <v>1610</v>
      </c>
      <c r="AA46" s="61"/>
      <c r="AB46" s="60" t="s">
        <v>1610</v>
      </c>
      <c r="AC46" s="61"/>
      <c r="AD46" s="60" t="s">
        <v>1610</v>
      </c>
      <c r="AE46" s="60" t="s">
        <v>1610</v>
      </c>
      <c r="AF46" s="60" t="s">
        <v>1603</v>
      </c>
      <c r="AG46" s="61"/>
      <c r="AH46" s="61"/>
      <c r="AI46" s="61"/>
    </row>
    <row r="47" spans="1:35" s="1" customFormat="1" ht="12.75" x14ac:dyDescent="0.2">
      <c r="A47" s="56">
        <v>43522.612736504627</v>
      </c>
      <c r="B47" s="57" t="s">
        <v>768</v>
      </c>
      <c r="C47" s="57" t="s">
        <v>1607</v>
      </c>
      <c r="D47" s="57" t="s">
        <v>1613</v>
      </c>
      <c r="E47" s="57" t="s">
        <v>1576</v>
      </c>
      <c r="F47" s="57" t="s">
        <v>748</v>
      </c>
      <c r="G47" s="57" t="s">
        <v>1598</v>
      </c>
      <c r="H47" s="57" t="s">
        <v>1581</v>
      </c>
      <c r="I47" s="57" t="s">
        <v>1610</v>
      </c>
      <c r="J47" s="57" t="s">
        <v>1584</v>
      </c>
      <c r="K47" s="57" t="s">
        <v>868</v>
      </c>
      <c r="L47" s="57" t="s">
        <v>1603</v>
      </c>
      <c r="M47" s="57" t="s">
        <v>1589</v>
      </c>
      <c r="N47" s="58"/>
      <c r="O47" s="57" t="s">
        <v>1583</v>
      </c>
      <c r="P47" s="57" t="s">
        <v>1610</v>
      </c>
      <c r="Q47" s="57" t="s">
        <v>1610</v>
      </c>
      <c r="R47" s="57" t="s">
        <v>1580</v>
      </c>
      <c r="S47" s="58"/>
      <c r="T47" s="57" t="s">
        <v>869</v>
      </c>
      <c r="U47" s="58"/>
      <c r="V47" s="57" t="s">
        <v>1610</v>
      </c>
      <c r="W47" s="57" t="s">
        <v>1603</v>
      </c>
      <c r="X47" s="58"/>
      <c r="Y47" s="57" t="s">
        <v>1610</v>
      </c>
      <c r="Z47" s="57" t="s">
        <v>1613</v>
      </c>
      <c r="AA47" s="58"/>
      <c r="AB47" s="57" t="s">
        <v>1613</v>
      </c>
      <c r="AC47" s="58"/>
      <c r="AD47" s="57" t="s">
        <v>1610</v>
      </c>
      <c r="AE47" s="57" t="s">
        <v>1610</v>
      </c>
      <c r="AF47" s="57" t="s">
        <v>1603</v>
      </c>
      <c r="AG47" s="58"/>
      <c r="AH47" s="57" t="s">
        <v>870</v>
      </c>
      <c r="AI47" s="58"/>
    </row>
    <row r="48" spans="1:35" s="1" customFormat="1" ht="12.75" x14ac:dyDescent="0.2">
      <c r="A48" s="59">
        <v>43522.615683229167</v>
      </c>
      <c r="B48" s="60" t="s">
        <v>768</v>
      </c>
      <c r="C48" s="60" t="s">
        <v>1607</v>
      </c>
      <c r="D48" s="60" t="s">
        <v>1613</v>
      </c>
      <c r="E48" s="60" t="s">
        <v>1576</v>
      </c>
      <c r="F48" s="60" t="s">
        <v>1753</v>
      </c>
      <c r="G48" s="60" t="s">
        <v>1598</v>
      </c>
      <c r="H48" s="60" t="s">
        <v>1606</v>
      </c>
      <c r="I48" s="60" t="s">
        <v>1610</v>
      </c>
      <c r="J48" s="60" t="s">
        <v>1577</v>
      </c>
      <c r="K48" s="61"/>
      <c r="L48" s="60" t="s">
        <v>1606</v>
      </c>
      <c r="M48" s="60" t="s">
        <v>1589</v>
      </c>
      <c r="N48" s="61"/>
      <c r="O48" s="60" t="s">
        <v>1583</v>
      </c>
      <c r="P48" s="60" t="s">
        <v>1613</v>
      </c>
      <c r="Q48" s="60" t="s">
        <v>1610</v>
      </c>
      <c r="R48" s="60" t="s">
        <v>756</v>
      </c>
      <c r="S48" s="60" t="s">
        <v>871</v>
      </c>
      <c r="T48" s="61"/>
      <c r="U48" s="61"/>
      <c r="V48" s="60" t="s">
        <v>1610</v>
      </c>
      <c r="W48" s="60" t="s">
        <v>1598</v>
      </c>
      <c r="X48" s="61"/>
      <c r="Y48" s="60" t="s">
        <v>1610</v>
      </c>
      <c r="Z48" s="60" t="s">
        <v>1610</v>
      </c>
      <c r="AA48" s="61"/>
      <c r="AB48" s="60" t="s">
        <v>1610</v>
      </c>
      <c r="AC48" s="61"/>
      <c r="AD48" s="60" t="s">
        <v>1613</v>
      </c>
      <c r="AE48" s="60" t="s">
        <v>1613</v>
      </c>
      <c r="AF48" s="60" t="s">
        <v>1603</v>
      </c>
      <c r="AG48" s="61"/>
      <c r="AH48" s="61"/>
      <c r="AI48" s="61"/>
    </row>
    <row r="49" spans="1:35" s="1" customFormat="1" ht="12.75" x14ac:dyDescent="0.2">
      <c r="A49" s="62">
        <v>43522.618400358799</v>
      </c>
      <c r="B49" s="63" t="s">
        <v>768</v>
      </c>
      <c r="C49" s="63" t="s">
        <v>1607</v>
      </c>
      <c r="D49" s="63" t="s">
        <v>1613</v>
      </c>
      <c r="E49" s="63" t="s">
        <v>1576</v>
      </c>
      <c r="F49" s="63" t="s">
        <v>1576</v>
      </c>
      <c r="G49" s="63" t="s">
        <v>1606</v>
      </c>
      <c r="H49" s="63" t="s">
        <v>1581</v>
      </c>
      <c r="I49" s="63" t="s">
        <v>1613</v>
      </c>
      <c r="J49" s="63" t="s">
        <v>1584</v>
      </c>
      <c r="K49" s="64"/>
      <c r="L49" s="63" t="s">
        <v>1598</v>
      </c>
      <c r="M49" s="63" t="s">
        <v>1589</v>
      </c>
      <c r="N49" s="64"/>
      <c r="O49" s="63" t="s">
        <v>1579</v>
      </c>
      <c r="P49" s="63" t="s">
        <v>1613</v>
      </c>
      <c r="Q49" s="63" t="s">
        <v>1613</v>
      </c>
      <c r="R49" s="63" t="s">
        <v>1601</v>
      </c>
      <c r="S49" s="64"/>
      <c r="T49" s="63" t="s">
        <v>872</v>
      </c>
      <c r="U49" s="63" t="s">
        <v>873</v>
      </c>
      <c r="V49" s="63" t="s">
        <v>1613</v>
      </c>
      <c r="W49" s="63" t="s">
        <v>1603</v>
      </c>
      <c r="X49" s="64"/>
      <c r="Y49" s="63" t="s">
        <v>1613</v>
      </c>
      <c r="Z49" s="63" t="s">
        <v>1610</v>
      </c>
      <c r="AA49" s="64"/>
      <c r="AB49" s="63" t="s">
        <v>1610</v>
      </c>
      <c r="AC49" s="64"/>
      <c r="AD49" s="63" t="s">
        <v>1610</v>
      </c>
      <c r="AE49" s="63" t="s">
        <v>1613</v>
      </c>
      <c r="AF49" s="63" t="s">
        <v>1603</v>
      </c>
      <c r="AG49" s="64"/>
      <c r="AH49" s="64"/>
      <c r="AI49" s="64"/>
    </row>
    <row r="50" spans="1:35" s="1" customFormat="1" ht="12.75" x14ac:dyDescent="0.2"/>
    <row r="51" spans="1:35" s="1" customFormat="1" ht="12.75" x14ac:dyDescent="0.2">
      <c r="B51" s="68">
        <v>31</v>
      </c>
      <c r="C51" s="1">
        <v>26</v>
      </c>
      <c r="D51" s="1">
        <v>17</v>
      </c>
      <c r="E51" s="1">
        <v>23</v>
      </c>
      <c r="F51" s="1">
        <v>22</v>
      </c>
      <c r="G51" s="1">
        <v>14</v>
      </c>
      <c r="H51" s="1">
        <v>11</v>
      </c>
      <c r="I51" s="1">
        <v>21</v>
      </c>
      <c r="J51" s="1">
        <v>2</v>
      </c>
      <c r="L51" s="1">
        <v>11</v>
      </c>
      <c r="M51" s="1">
        <v>20</v>
      </c>
      <c r="O51" s="1">
        <v>20</v>
      </c>
      <c r="P51" s="1">
        <v>15</v>
      </c>
      <c r="Q51" s="1">
        <v>20</v>
      </c>
      <c r="R51" s="1">
        <v>18</v>
      </c>
      <c r="V51" s="1">
        <v>25</v>
      </c>
      <c r="W51" s="1">
        <v>2</v>
      </c>
      <c r="Y51" s="1">
        <v>18</v>
      </c>
      <c r="Z51" s="1">
        <v>17</v>
      </c>
      <c r="AB51" s="1">
        <v>22</v>
      </c>
      <c r="AD51" s="1">
        <v>17</v>
      </c>
      <c r="AE51" s="1">
        <v>15</v>
      </c>
      <c r="AF51" s="1">
        <v>3</v>
      </c>
    </row>
    <row r="52" spans="1:35" s="1" customFormat="1" ht="12.75" x14ac:dyDescent="0.2">
      <c r="C52" s="1">
        <v>4</v>
      </c>
      <c r="D52" s="1">
        <v>1</v>
      </c>
      <c r="E52" s="1">
        <v>4</v>
      </c>
      <c r="F52" s="1">
        <v>4</v>
      </c>
      <c r="G52" s="1">
        <v>5</v>
      </c>
      <c r="H52" s="1">
        <v>3</v>
      </c>
      <c r="I52" s="1">
        <v>8</v>
      </c>
      <c r="J52" s="1">
        <v>6</v>
      </c>
      <c r="L52" s="1">
        <v>4</v>
      </c>
      <c r="M52" s="1">
        <v>12</v>
      </c>
      <c r="O52" s="1">
        <v>7</v>
      </c>
      <c r="P52" s="1">
        <v>1</v>
      </c>
      <c r="Q52" s="1">
        <v>2</v>
      </c>
      <c r="R52" s="1">
        <v>11</v>
      </c>
      <c r="V52" s="1">
        <v>6</v>
      </c>
      <c r="W52" s="1">
        <v>26</v>
      </c>
      <c r="Y52" s="1">
        <v>12</v>
      </c>
      <c r="Z52" s="1">
        <v>12</v>
      </c>
      <c r="AB52" s="1">
        <v>9</v>
      </c>
      <c r="AD52" s="1">
        <v>13</v>
      </c>
      <c r="AE52" s="1">
        <v>15</v>
      </c>
      <c r="AF52" s="1">
        <v>28</v>
      </c>
    </row>
    <row r="53" spans="1:35" s="1" customFormat="1" ht="12.75" x14ac:dyDescent="0.2">
      <c r="C53" s="1">
        <v>1</v>
      </c>
      <c r="D53" s="1">
        <v>11</v>
      </c>
      <c r="E53" s="1">
        <v>2</v>
      </c>
      <c r="F53" s="1">
        <v>2</v>
      </c>
      <c r="G53" s="1">
        <v>12</v>
      </c>
      <c r="H53" s="1">
        <v>17</v>
      </c>
      <c r="I53" s="1">
        <v>2</v>
      </c>
      <c r="J53" s="1">
        <v>23</v>
      </c>
      <c r="L53" s="1">
        <v>16</v>
      </c>
      <c r="O53" s="1">
        <v>3</v>
      </c>
      <c r="P53" s="1">
        <v>13</v>
      </c>
      <c r="Q53" s="1">
        <v>9</v>
      </c>
      <c r="R53" s="1">
        <v>2</v>
      </c>
      <c r="W53" s="1">
        <v>3</v>
      </c>
      <c r="Y53" s="1">
        <v>1</v>
      </c>
      <c r="Z53" s="1">
        <v>2</v>
      </c>
      <c r="AD53" s="1">
        <v>1</v>
      </c>
      <c r="AE53" s="1">
        <v>1</v>
      </c>
    </row>
    <row r="54" spans="1:35" s="1" customFormat="1" ht="12.75" x14ac:dyDescent="0.2">
      <c r="D54" s="1">
        <v>2</v>
      </c>
      <c r="E54" s="1">
        <v>1</v>
      </c>
      <c r="F54" s="1">
        <v>3</v>
      </c>
      <c r="M54" s="1">
        <v>3</v>
      </c>
      <c r="O54" s="1">
        <v>1</v>
      </c>
      <c r="P54" s="1">
        <v>2</v>
      </c>
    </row>
    <row r="56" spans="1:35" s="21" customFormat="1" x14ac:dyDescent="0.25">
      <c r="A56" s="20" t="s">
        <v>677</v>
      </c>
      <c r="B56" s="20" t="s">
        <v>678</v>
      </c>
      <c r="C56" s="53" t="s">
        <v>1542</v>
      </c>
      <c r="D56" s="53" t="s">
        <v>1543</v>
      </c>
      <c r="E56" s="53" t="s">
        <v>1544</v>
      </c>
      <c r="F56" s="53" t="s">
        <v>1545</v>
      </c>
      <c r="G56" s="53" t="s">
        <v>1546</v>
      </c>
      <c r="H56" s="53" t="s">
        <v>1547</v>
      </c>
      <c r="I56" s="53" t="s">
        <v>1548</v>
      </c>
      <c r="J56" s="53" t="s">
        <v>1508</v>
      </c>
      <c r="K56" s="20" t="s">
        <v>1549</v>
      </c>
      <c r="L56" s="53" t="s">
        <v>1550</v>
      </c>
      <c r="M56" s="53" t="s">
        <v>1551</v>
      </c>
      <c r="N56" s="20" t="s">
        <v>1552</v>
      </c>
      <c r="O56" s="53" t="s">
        <v>1553</v>
      </c>
      <c r="P56" s="53" t="s">
        <v>1554</v>
      </c>
      <c r="Q56" s="53" t="s">
        <v>1555</v>
      </c>
      <c r="R56" s="53" t="s">
        <v>1556</v>
      </c>
      <c r="S56" s="20" t="s">
        <v>1557</v>
      </c>
      <c r="T56" s="53" t="s">
        <v>1558</v>
      </c>
      <c r="U56" s="53" t="s">
        <v>1559</v>
      </c>
      <c r="V56" s="53" t="s">
        <v>1560</v>
      </c>
      <c r="W56" s="53" t="s">
        <v>1561</v>
      </c>
      <c r="X56" s="53" t="s">
        <v>1562</v>
      </c>
      <c r="Y56" s="53" t="s">
        <v>1563</v>
      </c>
      <c r="Z56" s="53" t="s">
        <v>1564</v>
      </c>
      <c r="AA56" s="53" t="s">
        <v>1565</v>
      </c>
      <c r="AB56" s="53" t="s">
        <v>1566</v>
      </c>
      <c r="AC56" s="53" t="s">
        <v>1567</v>
      </c>
      <c r="AD56" s="53" t="s">
        <v>1568</v>
      </c>
      <c r="AE56" s="53" t="s">
        <v>1569</v>
      </c>
      <c r="AF56" s="53" t="s">
        <v>1570</v>
      </c>
      <c r="AG56" s="53" t="s">
        <v>1571</v>
      </c>
      <c r="AH56" s="53" t="s">
        <v>1572</v>
      </c>
      <c r="AI56" s="53" t="s">
        <v>1573</v>
      </c>
    </row>
    <row r="57" spans="1:35" s="21" customFormat="1" x14ac:dyDescent="0.25">
      <c r="A57" s="22">
        <v>43487.311816701389</v>
      </c>
      <c r="B57" s="23" t="s">
        <v>874</v>
      </c>
      <c r="C57" s="23" t="s">
        <v>1616</v>
      </c>
      <c r="D57" s="23" t="s">
        <v>1613</v>
      </c>
      <c r="E57" s="23" t="s">
        <v>1616</v>
      </c>
      <c r="F57" s="23" t="s">
        <v>1616</v>
      </c>
      <c r="G57" s="23" t="s">
        <v>1606</v>
      </c>
      <c r="H57" s="23" t="s">
        <v>1603</v>
      </c>
      <c r="I57" s="23" t="s">
        <v>1620</v>
      </c>
      <c r="J57" s="23" t="s">
        <v>1577</v>
      </c>
      <c r="K57" s="23" t="s">
        <v>875</v>
      </c>
      <c r="L57" s="23" t="s">
        <v>1598</v>
      </c>
      <c r="M57" s="23" t="s">
        <v>1718</v>
      </c>
      <c r="N57" s="23" t="s">
        <v>876</v>
      </c>
      <c r="O57" s="23" t="s">
        <v>1616</v>
      </c>
      <c r="P57" s="23" t="s">
        <v>1620</v>
      </c>
      <c r="Q57" s="23" t="s">
        <v>1613</v>
      </c>
      <c r="R57" s="23" t="s">
        <v>1601</v>
      </c>
      <c r="S57" s="24"/>
      <c r="T57" s="24"/>
      <c r="U57" s="24"/>
      <c r="V57" s="23" t="s">
        <v>1613</v>
      </c>
      <c r="W57" s="23" t="s">
        <v>1603</v>
      </c>
      <c r="X57" s="24"/>
      <c r="Y57" s="23" t="s">
        <v>1613</v>
      </c>
      <c r="Z57" s="23" t="s">
        <v>1613</v>
      </c>
      <c r="AA57" s="24"/>
      <c r="AB57" s="23" t="s">
        <v>1613</v>
      </c>
      <c r="AC57" s="24"/>
      <c r="AD57" s="23" t="s">
        <v>1620</v>
      </c>
      <c r="AE57" s="23" t="s">
        <v>1620</v>
      </c>
      <c r="AF57" s="23" t="s">
        <v>1603</v>
      </c>
      <c r="AG57" s="24"/>
      <c r="AH57" s="24"/>
      <c r="AI57" s="24"/>
    </row>
    <row r="58" spans="1:35" s="21" customFormat="1" x14ac:dyDescent="0.25">
      <c r="A58" s="25">
        <v>43487.717462766203</v>
      </c>
      <c r="B58" s="26" t="s">
        <v>874</v>
      </c>
      <c r="C58" s="26" t="s">
        <v>1616</v>
      </c>
      <c r="D58" s="26" t="s">
        <v>1610</v>
      </c>
      <c r="E58" s="26" t="s">
        <v>1576</v>
      </c>
      <c r="F58" s="26" t="s">
        <v>1576</v>
      </c>
      <c r="G58" s="26" t="s">
        <v>1606</v>
      </c>
      <c r="H58" s="26" t="s">
        <v>1606</v>
      </c>
      <c r="I58" s="26" t="s">
        <v>1610</v>
      </c>
      <c r="J58" s="26" t="s">
        <v>1577</v>
      </c>
      <c r="K58" s="26" t="s">
        <v>877</v>
      </c>
      <c r="L58" s="26" t="s">
        <v>1603</v>
      </c>
      <c r="M58" s="26" t="s">
        <v>1718</v>
      </c>
      <c r="N58" s="26" t="s">
        <v>878</v>
      </c>
      <c r="O58" s="26" t="s">
        <v>1583</v>
      </c>
      <c r="P58" s="26" t="s">
        <v>1610</v>
      </c>
      <c r="Q58" s="26" t="s">
        <v>1620</v>
      </c>
      <c r="R58" s="26" t="s">
        <v>1601</v>
      </c>
      <c r="S58" s="26" t="s">
        <v>879</v>
      </c>
      <c r="T58" s="26" t="s">
        <v>880</v>
      </c>
      <c r="U58" s="27"/>
      <c r="V58" s="26" t="s">
        <v>1610</v>
      </c>
      <c r="W58" s="26" t="s">
        <v>1598</v>
      </c>
      <c r="X58" s="27"/>
      <c r="Y58" s="26" t="s">
        <v>1613</v>
      </c>
      <c r="Z58" s="26" t="s">
        <v>1610</v>
      </c>
      <c r="AA58" s="27"/>
      <c r="AB58" s="26" t="s">
        <v>1610</v>
      </c>
      <c r="AC58" s="27"/>
      <c r="AD58" s="26" t="s">
        <v>1610</v>
      </c>
      <c r="AE58" s="26" t="s">
        <v>1610</v>
      </c>
      <c r="AF58" s="26" t="s">
        <v>1603</v>
      </c>
      <c r="AG58" s="27"/>
      <c r="AH58" s="27"/>
      <c r="AI58" s="26" t="s">
        <v>881</v>
      </c>
    </row>
    <row r="59" spans="1:35" s="21" customFormat="1" x14ac:dyDescent="0.25">
      <c r="A59" s="22">
        <v>43488.25378835648</v>
      </c>
      <c r="B59" s="23" t="s">
        <v>874</v>
      </c>
      <c r="C59" s="23" t="s">
        <v>1607</v>
      </c>
      <c r="D59" s="23" t="s">
        <v>1613</v>
      </c>
      <c r="E59" s="23" t="s">
        <v>1576</v>
      </c>
      <c r="F59" s="23" t="s">
        <v>748</v>
      </c>
      <c r="G59" s="23" t="s">
        <v>1598</v>
      </c>
      <c r="H59" s="23" t="s">
        <v>1606</v>
      </c>
      <c r="I59" s="23" t="s">
        <v>1610</v>
      </c>
      <c r="J59" s="23" t="s">
        <v>1577</v>
      </c>
      <c r="K59" s="24"/>
      <c r="L59" s="23" t="s">
        <v>1598</v>
      </c>
      <c r="M59" s="23" t="s">
        <v>1585</v>
      </c>
      <c r="N59" s="24"/>
      <c r="O59" s="23" t="s">
        <v>1583</v>
      </c>
      <c r="P59" s="23" t="s">
        <v>1610</v>
      </c>
      <c r="Q59" s="23" t="s">
        <v>1610</v>
      </c>
      <c r="R59" s="23" t="s">
        <v>1601</v>
      </c>
      <c r="S59" s="24"/>
      <c r="T59" s="24"/>
      <c r="U59" s="24"/>
      <c r="V59" s="23" t="s">
        <v>1610</v>
      </c>
      <c r="W59" s="23" t="s">
        <v>1603</v>
      </c>
      <c r="X59" s="24"/>
      <c r="Y59" s="23" t="s">
        <v>1610</v>
      </c>
      <c r="Z59" s="23" t="s">
        <v>1613</v>
      </c>
      <c r="AA59" s="24"/>
      <c r="AB59" s="23" t="s">
        <v>1613</v>
      </c>
      <c r="AC59" s="24"/>
      <c r="AD59" s="23" t="s">
        <v>1613</v>
      </c>
      <c r="AE59" s="23" t="s">
        <v>1613</v>
      </c>
      <c r="AF59" s="23" t="s">
        <v>1603</v>
      </c>
      <c r="AG59" s="24"/>
      <c r="AH59" s="24"/>
      <c r="AI59" s="24"/>
    </row>
    <row r="60" spans="1:35" s="21" customFormat="1" x14ac:dyDescent="0.25">
      <c r="A60" s="25">
        <v>43489.555984525461</v>
      </c>
      <c r="B60" s="26" t="s">
        <v>874</v>
      </c>
      <c r="C60" s="26" t="s">
        <v>1607</v>
      </c>
      <c r="D60" s="26" t="s">
        <v>1613</v>
      </c>
      <c r="E60" s="26" t="s">
        <v>748</v>
      </c>
      <c r="F60" s="26" t="s">
        <v>1576</v>
      </c>
      <c r="G60" s="26" t="s">
        <v>1606</v>
      </c>
      <c r="H60" s="26" t="s">
        <v>1606</v>
      </c>
      <c r="I60" s="26" t="s">
        <v>1613</v>
      </c>
      <c r="J60" s="26" t="s">
        <v>1577</v>
      </c>
      <c r="K60" s="27"/>
      <c r="L60" s="26" t="s">
        <v>1598</v>
      </c>
      <c r="M60" s="26" t="s">
        <v>1589</v>
      </c>
      <c r="N60" s="27"/>
      <c r="O60" s="26" t="s">
        <v>1583</v>
      </c>
      <c r="P60" s="26" t="s">
        <v>1613</v>
      </c>
      <c r="Q60" s="26" t="s">
        <v>1610</v>
      </c>
      <c r="R60" s="26" t="s">
        <v>1601</v>
      </c>
      <c r="S60" s="27"/>
      <c r="T60" s="27"/>
      <c r="U60" s="27"/>
      <c r="V60" s="26" t="s">
        <v>1613</v>
      </c>
      <c r="W60" s="26" t="s">
        <v>1603</v>
      </c>
      <c r="X60" s="27"/>
      <c r="Y60" s="26" t="s">
        <v>1610</v>
      </c>
      <c r="Z60" s="26" t="s">
        <v>1613</v>
      </c>
      <c r="AA60" s="27"/>
      <c r="AB60" s="26" t="s">
        <v>1613</v>
      </c>
      <c r="AC60" s="27"/>
      <c r="AD60" s="26" t="s">
        <v>1610</v>
      </c>
      <c r="AE60" s="26" t="s">
        <v>1610</v>
      </c>
      <c r="AF60" s="26" t="s">
        <v>1603</v>
      </c>
      <c r="AG60" s="27"/>
      <c r="AH60" s="27"/>
      <c r="AI60" s="27"/>
    </row>
    <row r="61" spans="1:35" s="21" customFormat="1" x14ac:dyDescent="0.25">
      <c r="A61" s="22">
        <v>43490.462484826392</v>
      </c>
      <c r="B61" s="23" t="s">
        <v>874</v>
      </c>
      <c r="C61" s="23" t="s">
        <v>1607</v>
      </c>
      <c r="D61" s="23" t="s">
        <v>1610</v>
      </c>
      <c r="E61" s="23" t="s">
        <v>748</v>
      </c>
      <c r="F61" s="23" t="s">
        <v>748</v>
      </c>
      <c r="G61" s="23" t="s">
        <v>1598</v>
      </c>
      <c r="H61" s="23" t="s">
        <v>1581</v>
      </c>
      <c r="I61" s="23" t="s">
        <v>1613</v>
      </c>
      <c r="J61" s="23" t="s">
        <v>1577</v>
      </c>
      <c r="K61" s="24"/>
      <c r="L61" s="23" t="s">
        <v>1598</v>
      </c>
      <c r="M61" s="23" t="s">
        <v>1589</v>
      </c>
      <c r="N61" s="24"/>
      <c r="O61" s="23" t="s">
        <v>1583</v>
      </c>
      <c r="P61" s="23" t="s">
        <v>1610</v>
      </c>
      <c r="Q61" s="23" t="s">
        <v>1610</v>
      </c>
      <c r="R61" s="23" t="s">
        <v>1601</v>
      </c>
      <c r="S61" s="24"/>
      <c r="T61" s="24"/>
      <c r="U61" s="24"/>
      <c r="V61" s="23" t="s">
        <v>1610</v>
      </c>
      <c r="W61" s="23" t="s">
        <v>1603</v>
      </c>
      <c r="X61" s="24"/>
      <c r="Y61" s="23" t="s">
        <v>1610</v>
      </c>
      <c r="Z61" s="23" t="s">
        <v>1610</v>
      </c>
      <c r="AA61" s="24"/>
      <c r="AB61" s="23" t="s">
        <v>1610</v>
      </c>
      <c r="AC61" s="24"/>
      <c r="AD61" s="23" t="s">
        <v>1613</v>
      </c>
      <c r="AE61" s="23" t="s">
        <v>1610</v>
      </c>
      <c r="AF61" s="23" t="s">
        <v>1603</v>
      </c>
      <c r="AG61" s="24"/>
      <c r="AH61" s="24"/>
      <c r="AI61" s="24"/>
    </row>
    <row r="62" spans="1:35" s="21" customFormat="1" x14ac:dyDescent="0.25">
      <c r="A62" s="25">
        <v>43490.65198613426</v>
      </c>
      <c r="B62" s="26" t="s">
        <v>874</v>
      </c>
      <c r="C62" s="26" t="s">
        <v>1607</v>
      </c>
      <c r="D62" s="26" t="s">
        <v>1610</v>
      </c>
      <c r="E62" s="26" t="s">
        <v>1576</v>
      </c>
      <c r="F62" s="26" t="s">
        <v>1753</v>
      </c>
      <c r="G62" s="26" t="s">
        <v>1606</v>
      </c>
      <c r="H62" s="26" t="s">
        <v>1581</v>
      </c>
      <c r="I62" s="26" t="s">
        <v>1610</v>
      </c>
      <c r="J62" s="26" t="s">
        <v>1584</v>
      </c>
      <c r="K62" s="27"/>
      <c r="L62" s="26" t="s">
        <v>1598</v>
      </c>
      <c r="M62" s="26" t="s">
        <v>1589</v>
      </c>
      <c r="N62" s="27"/>
      <c r="O62" s="26" t="s">
        <v>1583</v>
      </c>
      <c r="P62" s="26" t="s">
        <v>1610</v>
      </c>
      <c r="Q62" s="26" t="s">
        <v>1610</v>
      </c>
      <c r="R62" s="26" t="s">
        <v>1601</v>
      </c>
      <c r="S62" s="27"/>
      <c r="T62" s="27"/>
      <c r="U62" s="27"/>
      <c r="V62" s="26" t="s">
        <v>1610</v>
      </c>
      <c r="W62" s="26" t="s">
        <v>1603</v>
      </c>
      <c r="X62" s="27"/>
      <c r="Y62" s="26" t="s">
        <v>1610</v>
      </c>
      <c r="Z62" s="26" t="s">
        <v>1610</v>
      </c>
      <c r="AA62" s="27"/>
      <c r="AB62" s="26" t="s">
        <v>1610</v>
      </c>
      <c r="AC62" s="27"/>
      <c r="AD62" s="26" t="s">
        <v>1613</v>
      </c>
      <c r="AE62" s="26" t="s">
        <v>1610</v>
      </c>
      <c r="AF62" s="26" t="s">
        <v>1603</v>
      </c>
      <c r="AG62" s="27"/>
      <c r="AH62" s="27"/>
      <c r="AI62" s="27"/>
    </row>
    <row r="63" spans="1:35" s="21" customFormat="1" x14ac:dyDescent="0.25">
      <c r="A63" s="22">
        <v>43491.607582384255</v>
      </c>
      <c r="B63" s="23" t="s">
        <v>874</v>
      </c>
      <c r="C63" s="23" t="s">
        <v>1616</v>
      </c>
      <c r="D63" s="23" t="s">
        <v>1610</v>
      </c>
      <c r="E63" s="23" t="s">
        <v>769</v>
      </c>
      <c r="F63" s="23" t="s">
        <v>769</v>
      </c>
      <c r="G63" s="23" t="s">
        <v>1606</v>
      </c>
      <c r="H63" s="23" t="s">
        <v>1606</v>
      </c>
      <c r="I63" s="23" t="s">
        <v>1613</v>
      </c>
      <c r="J63" s="23" t="s">
        <v>1577</v>
      </c>
      <c r="K63" s="23" t="s">
        <v>882</v>
      </c>
      <c r="L63" s="23" t="s">
        <v>1598</v>
      </c>
      <c r="M63" s="23" t="s">
        <v>1589</v>
      </c>
      <c r="N63" s="23" t="s">
        <v>883</v>
      </c>
      <c r="O63" s="23" t="s">
        <v>1724</v>
      </c>
      <c r="P63" s="23" t="s">
        <v>1620</v>
      </c>
      <c r="Q63" s="23" t="s">
        <v>1613</v>
      </c>
      <c r="R63" s="23" t="s">
        <v>1601</v>
      </c>
      <c r="S63" s="23" t="s">
        <v>1768</v>
      </c>
      <c r="T63" s="23" t="s">
        <v>1850</v>
      </c>
      <c r="U63" s="23" t="s">
        <v>884</v>
      </c>
      <c r="V63" s="23" t="s">
        <v>1613</v>
      </c>
      <c r="W63" s="23" t="s">
        <v>1598</v>
      </c>
      <c r="X63" s="24"/>
      <c r="Y63" s="23" t="s">
        <v>1613</v>
      </c>
      <c r="Z63" s="23" t="s">
        <v>1610</v>
      </c>
      <c r="AA63" s="23" t="s">
        <v>1850</v>
      </c>
      <c r="AB63" s="23" t="s">
        <v>1613</v>
      </c>
      <c r="AC63" s="23" t="s">
        <v>885</v>
      </c>
      <c r="AD63" s="23" t="s">
        <v>1620</v>
      </c>
      <c r="AE63" s="23" t="s">
        <v>1613</v>
      </c>
      <c r="AF63" s="23" t="s">
        <v>1606</v>
      </c>
      <c r="AG63" s="24"/>
      <c r="AH63" s="23" t="s">
        <v>886</v>
      </c>
      <c r="AI63" s="23" t="s">
        <v>887</v>
      </c>
    </row>
    <row r="64" spans="1:35" s="21" customFormat="1" x14ac:dyDescent="0.25">
      <c r="A64" s="25">
        <v>43494.480649340279</v>
      </c>
      <c r="B64" s="26" t="s">
        <v>874</v>
      </c>
      <c r="C64" s="26" t="s">
        <v>1607</v>
      </c>
      <c r="D64" s="26" t="s">
        <v>1610</v>
      </c>
      <c r="E64" s="26" t="s">
        <v>1576</v>
      </c>
      <c r="F64" s="26" t="s">
        <v>748</v>
      </c>
      <c r="G64" s="26" t="s">
        <v>1606</v>
      </c>
      <c r="H64" s="26" t="s">
        <v>1606</v>
      </c>
      <c r="I64" s="26" t="s">
        <v>1610</v>
      </c>
      <c r="J64" s="26" t="s">
        <v>1584</v>
      </c>
      <c r="K64" s="26" t="s">
        <v>888</v>
      </c>
      <c r="L64" s="26" t="s">
        <v>1606</v>
      </c>
      <c r="M64" s="26" t="s">
        <v>1585</v>
      </c>
      <c r="N64" s="27"/>
      <c r="O64" s="26" t="s">
        <v>1583</v>
      </c>
      <c r="P64" s="26" t="s">
        <v>1610</v>
      </c>
      <c r="Q64" s="26" t="s">
        <v>1610</v>
      </c>
      <c r="R64" s="26" t="s">
        <v>1580</v>
      </c>
      <c r="S64" s="27"/>
      <c r="T64" s="26" t="s">
        <v>889</v>
      </c>
      <c r="U64" s="27"/>
      <c r="V64" s="26" t="s">
        <v>1610</v>
      </c>
      <c r="W64" s="26" t="s">
        <v>1603</v>
      </c>
      <c r="X64" s="27"/>
      <c r="Y64" s="26" t="s">
        <v>1610</v>
      </c>
      <c r="Z64" s="26" t="s">
        <v>1610</v>
      </c>
      <c r="AA64" s="27"/>
      <c r="AB64" s="26" t="s">
        <v>1610</v>
      </c>
      <c r="AC64" s="27"/>
      <c r="AD64" s="26" t="s">
        <v>1610</v>
      </c>
      <c r="AE64" s="26" t="s">
        <v>1613</v>
      </c>
      <c r="AF64" s="26" t="s">
        <v>1603</v>
      </c>
      <c r="AG64" s="27"/>
      <c r="AH64" s="26" t="s">
        <v>890</v>
      </c>
      <c r="AI64" s="27"/>
    </row>
    <row r="65" spans="1:35" s="21" customFormat="1" x14ac:dyDescent="0.25">
      <c r="A65" s="22">
        <v>43495.739678923608</v>
      </c>
      <c r="B65" s="23" t="s">
        <v>874</v>
      </c>
      <c r="C65" s="23" t="s">
        <v>1607</v>
      </c>
      <c r="D65" s="23" t="s">
        <v>1613</v>
      </c>
      <c r="E65" s="23" t="s">
        <v>748</v>
      </c>
      <c r="F65" s="23" t="s">
        <v>748</v>
      </c>
      <c r="G65" s="23" t="s">
        <v>1606</v>
      </c>
      <c r="H65" s="23" t="s">
        <v>1606</v>
      </c>
      <c r="I65" s="23" t="s">
        <v>1613</v>
      </c>
      <c r="J65" s="23" t="s">
        <v>1577</v>
      </c>
      <c r="K65" s="24"/>
      <c r="L65" s="23" t="s">
        <v>1598</v>
      </c>
      <c r="M65" s="23" t="s">
        <v>1589</v>
      </c>
      <c r="N65" s="24"/>
      <c r="O65" s="23" t="s">
        <v>1616</v>
      </c>
      <c r="P65" s="23" t="s">
        <v>1613</v>
      </c>
      <c r="Q65" s="23" t="s">
        <v>1613</v>
      </c>
      <c r="R65" s="23" t="s">
        <v>1601</v>
      </c>
      <c r="S65" s="23" t="s">
        <v>891</v>
      </c>
      <c r="T65" s="24"/>
      <c r="U65" s="24"/>
      <c r="V65" s="23" t="s">
        <v>1613</v>
      </c>
      <c r="W65" s="23" t="s">
        <v>1598</v>
      </c>
      <c r="X65" s="24"/>
      <c r="Y65" s="23" t="s">
        <v>1610</v>
      </c>
      <c r="Z65" s="23" t="s">
        <v>1613</v>
      </c>
      <c r="AA65" s="24"/>
      <c r="AB65" s="23" t="s">
        <v>1613</v>
      </c>
      <c r="AC65" s="24"/>
      <c r="AD65" s="23" t="s">
        <v>1613</v>
      </c>
      <c r="AE65" s="23" t="s">
        <v>1613</v>
      </c>
      <c r="AF65" s="23" t="s">
        <v>1603</v>
      </c>
      <c r="AG65" s="24"/>
      <c r="AH65" s="24"/>
      <c r="AI65" s="24"/>
    </row>
    <row r="66" spans="1:35" s="21" customFormat="1" x14ac:dyDescent="0.25">
      <c r="A66" s="25">
        <v>43500.764649155091</v>
      </c>
      <c r="B66" s="26" t="s">
        <v>874</v>
      </c>
      <c r="C66" s="26" t="s">
        <v>1607</v>
      </c>
      <c r="D66" s="26" t="s">
        <v>1610</v>
      </c>
      <c r="E66" s="26" t="s">
        <v>1576</v>
      </c>
      <c r="F66" s="26" t="s">
        <v>1576</v>
      </c>
      <c r="G66" s="26" t="s">
        <v>1606</v>
      </c>
      <c r="H66" s="26" t="s">
        <v>1606</v>
      </c>
      <c r="I66" s="26" t="s">
        <v>1610</v>
      </c>
      <c r="J66" s="26" t="s">
        <v>1577</v>
      </c>
      <c r="K66" s="26" t="s">
        <v>1363</v>
      </c>
      <c r="L66" s="26" t="s">
        <v>1606</v>
      </c>
      <c r="M66" s="26" t="s">
        <v>1589</v>
      </c>
      <c r="N66" s="27"/>
      <c r="O66" s="26" t="s">
        <v>1583</v>
      </c>
      <c r="P66" s="26" t="s">
        <v>1610</v>
      </c>
      <c r="Q66" s="26" t="s">
        <v>1610</v>
      </c>
      <c r="R66" s="26" t="s">
        <v>1580</v>
      </c>
      <c r="S66" s="26" t="s">
        <v>892</v>
      </c>
      <c r="T66" s="26" t="s">
        <v>893</v>
      </c>
      <c r="U66" s="26" t="s">
        <v>1363</v>
      </c>
      <c r="V66" s="26" t="s">
        <v>1610</v>
      </c>
      <c r="W66" s="26" t="s">
        <v>1598</v>
      </c>
      <c r="X66" s="27"/>
      <c r="Y66" s="26" t="s">
        <v>1610</v>
      </c>
      <c r="Z66" s="26" t="s">
        <v>1610</v>
      </c>
      <c r="AA66" s="27"/>
      <c r="AB66" s="26" t="s">
        <v>1610</v>
      </c>
      <c r="AC66" s="27"/>
      <c r="AD66" s="26" t="s">
        <v>1610</v>
      </c>
      <c r="AE66" s="26" t="s">
        <v>1610</v>
      </c>
      <c r="AF66" s="26" t="s">
        <v>1603</v>
      </c>
      <c r="AG66" s="27"/>
      <c r="AH66" s="27"/>
      <c r="AI66" s="27"/>
    </row>
    <row r="67" spans="1:35" s="21" customFormat="1" x14ac:dyDescent="0.25">
      <c r="A67" s="22">
        <v>43503.328933738427</v>
      </c>
      <c r="B67" s="23" t="s">
        <v>874</v>
      </c>
      <c r="C67" s="23" t="s">
        <v>1607</v>
      </c>
      <c r="D67" s="23" t="s">
        <v>1610</v>
      </c>
      <c r="E67" s="23" t="s">
        <v>1576</v>
      </c>
      <c r="F67" s="23" t="s">
        <v>1576</v>
      </c>
      <c r="G67" s="23" t="s">
        <v>1606</v>
      </c>
      <c r="H67" s="23" t="s">
        <v>1581</v>
      </c>
      <c r="I67" s="23" t="s">
        <v>1610</v>
      </c>
      <c r="J67" s="23" t="s">
        <v>1577</v>
      </c>
      <c r="K67" s="24"/>
      <c r="L67" s="23" t="s">
        <v>1606</v>
      </c>
      <c r="M67" s="23" t="s">
        <v>1718</v>
      </c>
      <c r="N67" s="23" t="s">
        <v>894</v>
      </c>
      <c r="O67" s="23" t="s">
        <v>1583</v>
      </c>
      <c r="P67" s="23" t="s">
        <v>1610</v>
      </c>
      <c r="Q67" s="23" t="s">
        <v>1610</v>
      </c>
      <c r="R67" s="23" t="s">
        <v>756</v>
      </c>
      <c r="S67" s="23" t="s">
        <v>895</v>
      </c>
      <c r="T67" s="23" t="s">
        <v>896</v>
      </c>
      <c r="U67" s="24"/>
      <c r="V67" s="23" t="s">
        <v>1610</v>
      </c>
      <c r="W67" s="23" t="s">
        <v>1598</v>
      </c>
      <c r="X67" s="24"/>
      <c r="Y67" s="23" t="s">
        <v>1610</v>
      </c>
      <c r="Z67" s="23" t="s">
        <v>1610</v>
      </c>
      <c r="AA67" s="24"/>
      <c r="AB67" s="23" t="s">
        <v>1613</v>
      </c>
      <c r="AC67" s="23" t="s">
        <v>897</v>
      </c>
      <c r="AD67" s="23" t="s">
        <v>1613</v>
      </c>
      <c r="AE67" s="23" t="s">
        <v>1610</v>
      </c>
      <c r="AF67" s="23" t="s">
        <v>1603</v>
      </c>
      <c r="AG67" s="24"/>
      <c r="AH67" s="24"/>
      <c r="AI67" s="23" t="s">
        <v>898</v>
      </c>
    </row>
    <row r="68" spans="1:35" s="21" customFormat="1" x14ac:dyDescent="0.25">
      <c r="A68" s="25">
        <v>43503.485237777779</v>
      </c>
      <c r="B68" s="26" t="s">
        <v>874</v>
      </c>
      <c r="C68" s="26" t="s">
        <v>1607</v>
      </c>
      <c r="D68" s="26" t="s">
        <v>1613</v>
      </c>
      <c r="E68" s="26" t="s">
        <v>748</v>
      </c>
      <c r="F68" s="26" t="s">
        <v>748</v>
      </c>
      <c r="G68" s="26" t="s">
        <v>1606</v>
      </c>
      <c r="H68" s="26" t="s">
        <v>1581</v>
      </c>
      <c r="I68" s="26" t="s">
        <v>1613</v>
      </c>
      <c r="J68" s="26" t="s">
        <v>1577</v>
      </c>
      <c r="K68" s="27"/>
      <c r="L68" s="26" t="s">
        <v>1598</v>
      </c>
      <c r="M68" s="26" t="s">
        <v>1589</v>
      </c>
      <c r="N68" s="27"/>
      <c r="O68" s="26" t="s">
        <v>1579</v>
      </c>
      <c r="P68" s="26" t="s">
        <v>1613</v>
      </c>
      <c r="Q68" s="26" t="s">
        <v>1613</v>
      </c>
      <c r="R68" s="26" t="s">
        <v>1601</v>
      </c>
      <c r="S68" s="26" t="s">
        <v>899</v>
      </c>
      <c r="T68" s="26" t="s">
        <v>900</v>
      </c>
      <c r="U68" s="27"/>
      <c r="V68" s="26" t="s">
        <v>1610</v>
      </c>
      <c r="W68" s="26" t="s">
        <v>1606</v>
      </c>
      <c r="X68" s="26" t="s">
        <v>901</v>
      </c>
      <c r="Y68" s="26" t="s">
        <v>1620</v>
      </c>
      <c r="Z68" s="26" t="s">
        <v>1610</v>
      </c>
      <c r="AA68" s="27"/>
      <c r="AB68" s="26" t="s">
        <v>1613</v>
      </c>
      <c r="AC68" s="26" t="s">
        <v>902</v>
      </c>
      <c r="AD68" s="26" t="s">
        <v>1613</v>
      </c>
      <c r="AE68" s="26" t="s">
        <v>1613</v>
      </c>
      <c r="AF68" s="26" t="s">
        <v>1603</v>
      </c>
      <c r="AG68" s="27"/>
      <c r="AH68" s="26" t="s">
        <v>903</v>
      </c>
      <c r="AI68" s="27"/>
    </row>
    <row r="69" spans="1:35" s="21" customFormat="1" x14ac:dyDescent="0.25">
      <c r="A69" s="22">
        <v>43522.714428460647</v>
      </c>
      <c r="B69" s="23" t="s">
        <v>874</v>
      </c>
      <c r="C69" s="23" t="s">
        <v>1607</v>
      </c>
      <c r="D69" s="23" t="s">
        <v>1610</v>
      </c>
      <c r="E69" s="23" t="s">
        <v>1576</v>
      </c>
      <c r="F69" s="23" t="s">
        <v>1576</v>
      </c>
      <c r="G69" s="23" t="s">
        <v>1606</v>
      </c>
      <c r="H69" s="23" t="s">
        <v>1606</v>
      </c>
      <c r="I69" s="23" t="s">
        <v>1610</v>
      </c>
      <c r="J69" s="23" t="s">
        <v>1577</v>
      </c>
      <c r="K69" s="24"/>
      <c r="L69" s="23" t="s">
        <v>1606</v>
      </c>
      <c r="M69" s="23" t="s">
        <v>1589</v>
      </c>
      <c r="N69" s="24"/>
      <c r="O69" s="23" t="s">
        <v>1583</v>
      </c>
      <c r="P69" s="23" t="s">
        <v>1610</v>
      </c>
      <c r="Q69" s="23" t="s">
        <v>1610</v>
      </c>
      <c r="R69" s="23" t="s">
        <v>1580</v>
      </c>
      <c r="S69" s="24"/>
      <c r="T69" s="24"/>
      <c r="U69" s="24"/>
      <c r="V69" s="23" t="s">
        <v>1610</v>
      </c>
      <c r="W69" s="23" t="s">
        <v>1603</v>
      </c>
      <c r="X69" s="24"/>
      <c r="Y69" s="23" t="s">
        <v>1610</v>
      </c>
      <c r="Z69" s="23" t="s">
        <v>1610</v>
      </c>
      <c r="AA69" s="24"/>
      <c r="AB69" s="23" t="s">
        <v>1610</v>
      </c>
      <c r="AC69" s="24"/>
      <c r="AD69" s="23" t="s">
        <v>1610</v>
      </c>
      <c r="AE69" s="23" t="s">
        <v>1610</v>
      </c>
      <c r="AF69" s="23" t="s">
        <v>1603</v>
      </c>
      <c r="AG69" s="24"/>
      <c r="AH69" s="24"/>
      <c r="AI69" s="23" t="s">
        <v>904</v>
      </c>
    </row>
    <row r="70" spans="1:35" s="21" customFormat="1" x14ac:dyDescent="0.25">
      <c r="A70" s="25">
        <v>43522.719876157411</v>
      </c>
      <c r="B70" s="26" t="s">
        <v>874</v>
      </c>
      <c r="C70" s="26" t="s">
        <v>1607</v>
      </c>
      <c r="D70" s="26" t="s">
        <v>1610</v>
      </c>
      <c r="E70" s="26" t="s">
        <v>1576</v>
      </c>
      <c r="F70" s="26" t="s">
        <v>1576</v>
      </c>
      <c r="G70" s="26" t="s">
        <v>1606</v>
      </c>
      <c r="H70" s="26" t="s">
        <v>1606</v>
      </c>
      <c r="I70" s="26" t="s">
        <v>1610</v>
      </c>
      <c r="J70" s="26" t="s">
        <v>1577</v>
      </c>
      <c r="K70" s="27"/>
      <c r="L70" s="26" t="s">
        <v>1598</v>
      </c>
      <c r="M70" s="26" t="s">
        <v>1589</v>
      </c>
      <c r="N70" s="27"/>
      <c r="O70" s="26" t="s">
        <v>1583</v>
      </c>
      <c r="P70" s="26" t="s">
        <v>1610</v>
      </c>
      <c r="Q70" s="26" t="s">
        <v>1613</v>
      </c>
      <c r="R70" s="26" t="s">
        <v>1601</v>
      </c>
      <c r="S70" s="27"/>
      <c r="T70" s="27"/>
      <c r="U70" s="27"/>
      <c r="V70" s="26" t="s">
        <v>1610</v>
      </c>
      <c r="W70" s="26" t="s">
        <v>1603</v>
      </c>
      <c r="X70" s="27"/>
      <c r="Y70" s="26" t="s">
        <v>1610</v>
      </c>
      <c r="Z70" s="26" t="s">
        <v>1613</v>
      </c>
      <c r="AA70" s="27"/>
      <c r="AB70" s="26" t="s">
        <v>1613</v>
      </c>
      <c r="AC70" s="27"/>
      <c r="AD70" s="26" t="s">
        <v>1610</v>
      </c>
      <c r="AE70" s="26" t="s">
        <v>1610</v>
      </c>
      <c r="AF70" s="26" t="s">
        <v>1603</v>
      </c>
      <c r="AG70" s="27"/>
      <c r="AH70" s="27"/>
      <c r="AI70" s="27"/>
    </row>
    <row r="71" spans="1:35" s="21" customFormat="1" x14ac:dyDescent="0.25">
      <c r="A71" s="22">
        <v>43522.724656666665</v>
      </c>
      <c r="B71" s="23" t="s">
        <v>874</v>
      </c>
      <c r="C71" s="23" t="s">
        <v>1607</v>
      </c>
      <c r="D71" s="23" t="s">
        <v>1610</v>
      </c>
      <c r="E71" s="23" t="s">
        <v>1576</v>
      </c>
      <c r="F71" s="23" t="s">
        <v>1576</v>
      </c>
      <c r="G71" s="23" t="s">
        <v>1606</v>
      </c>
      <c r="H71" s="23" t="s">
        <v>1606</v>
      </c>
      <c r="I71" s="23" t="s">
        <v>1610</v>
      </c>
      <c r="J71" s="23" t="s">
        <v>1577</v>
      </c>
      <c r="K71" s="24"/>
      <c r="L71" s="23" t="s">
        <v>1606</v>
      </c>
      <c r="M71" s="23" t="s">
        <v>1718</v>
      </c>
      <c r="N71" s="23" t="s">
        <v>905</v>
      </c>
      <c r="O71" s="23" t="s">
        <v>1583</v>
      </c>
      <c r="P71" s="23" t="s">
        <v>1613</v>
      </c>
      <c r="Q71" s="23" t="s">
        <v>1610</v>
      </c>
      <c r="R71" s="23" t="s">
        <v>1601</v>
      </c>
      <c r="S71" s="24"/>
      <c r="T71" s="24"/>
      <c r="U71" s="24"/>
      <c r="V71" s="23" t="s">
        <v>1613</v>
      </c>
      <c r="W71" s="23" t="s">
        <v>1598</v>
      </c>
      <c r="X71" s="24"/>
      <c r="Y71" s="23" t="s">
        <v>1613</v>
      </c>
      <c r="Z71" s="23" t="s">
        <v>1610</v>
      </c>
      <c r="AA71" s="24"/>
      <c r="AB71" s="23" t="s">
        <v>1610</v>
      </c>
      <c r="AC71" s="24"/>
      <c r="AD71" s="23" t="s">
        <v>1610</v>
      </c>
      <c r="AE71" s="23" t="s">
        <v>1610</v>
      </c>
      <c r="AF71" s="23" t="s">
        <v>1603</v>
      </c>
      <c r="AG71" s="24"/>
      <c r="AH71" s="24"/>
      <c r="AI71" s="24"/>
    </row>
    <row r="72" spans="1:35" s="21" customFormat="1" x14ac:dyDescent="0.25">
      <c r="A72" s="25">
        <v>43522.722112951393</v>
      </c>
      <c r="B72" s="26" t="s">
        <v>874</v>
      </c>
      <c r="C72" s="26" t="s">
        <v>1607</v>
      </c>
      <c r="D72" s="26" t="s">
        <v>1610</v>
      </c>
      <c r="E72" s="26" t="s">
        <v>748</v>
      </c>
      <c r="F72" s="26" t="s">
        <v>1753</v>
      </c>
      <c r="G72" s="26" t="s">
        <v>1606</v>
      </c>
      <c r="H72" s="26" t="s">
        <v>1581</v>
      </c>
      <c r="I72" s="26" t="s">
        <v>1610</v>
      </c>
      <c r="J72" s="26" t="s">
        <v>1584</v>
      </c>
      <c r="K72" s="27"/>
      <c r="L72" s="26" t="s">
        <v>1598</v>
      </c>
      <c r="M72" s="26" t="s">
        <v>1589</v>
      </c>
      <c r="N72" s="27"/>
      <c r="O72" s="26" t="s">
        <v>1583</v>
      </c>
      <c r="P72" s="26" t="s">
        <v>1610</v>
      </c>
      <c r="Q72" s="26" t="s">
        <v>1610</v>
      </c>
      <c r="R72" s="26" t="s">
        <v>1580</v>
      </c>
      <c r="S72" s="27"/>
      <c r="T72" s="26" t="s">
        <v>906</v>
      </c>
      <c r="U72" s="27"/>
      <c r="V72" s="26" t="s">
        <v>1610</v>
      </c>
      <c r="W72" s="26" t="s">
        <v>1603</v>
      </c>
      <c r="X72" s="27"/>
      <c r="Y72" s="26" t="s">
        <v>1610</v>
      </c>
      <c r="Z72" s="26" t="s">
        <v>1610</v>
      </c>
      <c r="AA72" s="27"/>
      <c r="AB72" s="26" t="s">
        <v>1610</v>
      </c>
      <c r="AC72" s="27"/>
      <c r="AD72" s="26" t="s">
        <v>1610</v>
      </c>
      <c r="AE72" s="26" t="s">
        <v>1610</v>
      </c>
      <c r="AF72" s="26" t="s">
        <v>1603</v>
      </c>
      <c r="AG72" s="27"/>
      <c r="AH72" s="27"/>
      <c r="AI72" s="27"/>
    </row>
    <row r="73" spans="1:35" s="21" customFormat="1" x14ac:dyDescent="0.25">
      <c r="A73" s="22">
        <v>43522.725499004635</v>
      </c>
      <c r="B73" s="23" t="s">
        <v>874</v>
      </c>
      <c r="C73" s="23" t="s">
        <v>1607</v>
      </c>
      <c r="D73" s="23" t="s">
        <v>1610</v>
      </c>
      <c r="E73" s="23" t="s">
        <v>1576</v>
      </c>
      <c r="F73" s="23" t="s">
        <v>1576</v>
      </c>
      <c r="G73" s="23" t="s">
        <v>1606</v>
      </c>
      <c r="H73" s="23" t="s">
        <v>1606</v>
      </c>
      <c r="I73" s="23" t="s">
        <v>1610</v>
      </c>
      <c r="J73" s="23" t="s">
        <v>1584</v>
      </c>
      <c r="K73" s="24"/>
      <c r="L73" s="23" t="s">
        <v>1606</v>
      </c>
      <c r="M73" s="23" t="s">
        <v>1589</v>
      </c>
      <c r="N73" s="24"/>
      <c r="O73" s="23" t="s">
        <v>1583</v>
      </c>
      <c r="P73" s="23" t="s">
        <v>1610</v>
      </c>
      <c r="Q73" s="23" t="s">
        <v>1610</v>
      </c>
      <c r="R73" s="23" t="s">
        <v>1580</v>
      </c>
      <c r="S73" s="24"/>
      <c r="T73" s="24"/>
      <c r="U73" s="24"/>
      <c r="V73" s="23" t="s">
        <v>1610</v>
      </c>
      <c r="W73" s="23" t="s">
        <v>1603</v>
      </c>
      <c r="X73" s="24"/>
      <c r="Y73" s="23" t="s">
        <v>1610</v>
      </c>
      <c r="Z73" s="23" t="s">
        <v>1610</v>
      </c>
      <c r="AA73" s="24"/>
      <c r="AB73" s="23" t="s">
        <v>1610</v>
      </c>
      <c r="AC73" s="24"/>
      <c r="AD73" s="23" t="s">
        <v>1610</v>
      </c>
      <c r="AE73" s="23" t="s">
        <v>1610</v>
      </c>
      <c r="AF73" s="23" t="s">
        <v>1603</v>
      </c>
      <c r="AG73" s="24"/>
      <c r="AH73" s="24"/>
      <c r="AI73" s="24"/>
    </row>
    <row r="74" spans="1:35" s="21" customFormat="1" x14ac:dyDescent="0.25">
      <c r="A74" s="25">
        <v>43522.727037916666</v>
      </c>
      <c r="B74" s="26" t="s">
        <v>874</v>
      </c>
      <c r="C74" s="26" t="s">
        <v>1607</v>
      </c>
      <c r="D74" s="26" t="s">
        <v>1610</v>
      </c>
      <c r="E74" s="26" t="s">
        <v>1576</v>
      </c>
      <c r="F74" s="26" t="s">
        <v>1576</v>
      </c>
      <c r="G74" s="26" t="s">
        <v>1606</v>
      </c>
      <c r="H74" s="26" t="s">
        <v>1581</v>
      </c>
      <c r="I74" s="26" t="s">
        <v>1610</v>
      </c>
      <c r="J74" s="26" t="s">
        <v>1577</v>
      </c>
      <c r="K74" s="27"/>
      <c r="L74" s="26" t="s">
        <v>1598</v>
      </c>
      <c r="M74" s="26" t="s">
        <v>1718</v>
      </c>
      <c r="N74" s="26" t="s">
        <v>907</v>
      </c>
      <c r="O74" s="26" t="s">
        <v>1583</v>
      </c>
      <c r="P74" s="26" t="s">
        <v>1610</v>
      </c>
      <c r="Q74" s="26" t="s">
        <v>1610</v>
      </c>
      <c r="R74" s="26" t="s">
        <v>1580</v>
      </c>
      <c r="S74" s="27"/>
      <c r="T74" s="27"/>
      <c r="U74" s="27"/>
      <c r="V74" s="26" t="s">
        <v>1610</v>
      </c>
      <c r="W74" s="26" t="s">
        <v>1603</v>
      </c>
      <c r="X74" s="27"/>
      <c r="Y74" s="26" t="s">
        <v>1610</v>
      </c>
      <c r="Z74" s="26" t="s">
        <v>1610</v>
      </c>
      <c r="AA74" s="27"/>
      <c r="AB74" s="26" t="s">
        <v>1610</v>
      </c>
      <c r="AC74" s="27"/>
      <c r="AD74" s="26" t="s">
        <v>1610</v>
      </c>
      <c r="AE74" s="26" t="s">
        <v>1610</v>
      </c>
      <c r="AF74" s="26" t="s">
        <v>1603</v>
      </c>
      <c r="AG74" s="27"/>
      <c r="AH74" s="27"/>
      <c r="AI74" s="27"/>
    </row>
    <row r="75" spans="1:35" s="21" customFormat="1" x14ac:dyDescent="0.25">
      <c r="A75" s="22">
        <v>43522.728836087961</v>
      </c>
      <c r="B75" s="23" t="s">
        <v>874</v>
      </c>
      <c r="C75" s="23" t="s">
        <v>1607</v>
      </c>
      <c r="D75" s="23" t="s">
        <v>1610</v>
      </c>
      <c r="E75" s="23" t="s">
        <v>1576</v>
      </c>
      <c r="F75" s="23" t="s">
        <v>1576</v>
      </c>
      <c r="G75" s="23" t="s">
        <v>1598</v>
      </c>
      <c r="H75" s="23" t="s">
        <v>1606</v>
      </c>
      <c r="I75" s="23" t="s">
        <v>1610</v>
      </c>
      <c r="J75" s="23" t="s">
        <v>1577</v>
      </c>
      <c r="K75" s="24"/>
      <c r="L75" s="23" t="s">
        <v>1598</v>
      </c>
      <c r="M75" s="23" t="s">
        <v>1718</v>
      </c>
      <c r="N75" s="23" t="s">
        <v>908</v>
      </c>
      <c r="O75" s="23" t="s">
        <v>1583</v>
      </c>
      <c r="P75" s="23" t="s">
        <v>1613</v>
      </c>
      <c r="Q75" s="23" t="s">
        <v>1610</v>
      </c>
      <c r="R75" s="23" t="s">
        <v>1601</v>
      </c>
      <c r="S75" s="24"/>
      <c r="T75" s="24"/>
      <c r="U75" s="24"/>
      <c r="V75" s="23" t="s">
        <v>1610</v>
      </c>
      <c r="W75" s="23" t="s">
        <v>1603</v>
      </c>
      <c r="X75" s="24"/>
      <c r="Y75" s="23" t="s">
        <v>1610</v>
      </c>
      <c r="Z75" s="23" t="s">
        <v>1613</v>
      </c>
      <c r="AA75" s="24"/>
      <c r="AB75" s="23" t="s">
        <v>1613</v>
      </c>
      <c r="AC75" s="23" t="s">
        <v>909</v>
      </c>
      <c r="AD75" s="23" t="s">
        <v>1613</v>
      </c>
      <c r="AE75" s="23" t="s">
        <v>1610</v>
      </c>
      <c r="AF75" s="23" t="s">
        <v>1603</v>
      </c>
      <c r="AG75" s="24"/>
      <c r="AH75" s="24"/>
      <c r="AI75" s="24"/>
    </row>
    <row r="76" spans="1:35" s="21" customFormat="1" x14ac:dyDescent="0.25">
      <c r="A76" s="25">
        <v>43522.729815567131</v>
      </c>
      <c r="B76" s="26" t="s">
        <v>874</v>
      </c>
      <c r="C76" s="26" t="s">
        <v>1607</v>
      </c>
      <c r="D76" s="26" t="s">
        <v>1610</v>
      </c>
      <c r="E76" s="26" t="s">
        <v>1576</v>
      </c>
      <c r="F76" s="26" t="s">
        <v>1576</v>
      </c>
      <c r="G76" s="26" t="s">
        <v>1598</v>
      </c>
      <c r="H76" s="26" t="s">
        <v>1581</v>
      </c>
      <c r="I76" s="26" t="s">
        <v>1610</v>
      </c>
      <c r="J76" s="26" t="s">
        <v>1584</v>
      </c>
      <c r="K76" s="27"/>
      <c r="L76" s="26" t="s">
        <v>1598</v>
      </c>
      <c r="M76" s="26" t="s">
        <v>1589</v>
      </c>
      <c r="N76" s="27"/>
      <c r="O76" s="26" t="s">
        <v>1583</v>
      </c>
      <c r="P76" s="26" t="s">
        <v>1610</v>
      </c>
      <c r="Q76" s="26" t="s">
        <v>1610</v>
      </c>
      <c r="R76" s="26" t="s">
        <v>1601</v>
      </c>
      <c r="S76" s="27"/>
      <c r="T76" s="27"/>
      <c r="U76" s="27"/>
      <c r="V76" s="26" t="s">
        <v>1610</v>
      </c>
      <c r="W76" s="26" t="s">
        <v>1603</v>
      </c>
      <c r="X76" s="27"/>
      <c r="Y76" s="26" t="s">
        <v>1610</v>
      </c>
      <c r="Z76" s="26" t="s">
        <v>1613</v>
      </c>
      <c r="AA76" s="27"/>
      <c r="AB76" s="26" t="s">
        <v>1613</v>
      </c>
      <c r="AC76" s="27"/>
      <c r="AD76" s="26" t="s">
        <v>1613</v>
      </c>
      <c r="AE76" s="26" t="s">
        <v>1613</v>
      </c>
      <c r="AF76" s="26" t="s">
        <v>1603</v>
      </c>
      <c r="AG76" s="27"/>
      <c r="AH76" s="27"/>
      <c r="AI76" s="27"/>
    </row>
    <row r="77" spans="1:35" s="21" customFormat="1" x14ac:dyDescent="0.25">
      <c r="A77" s="22">
        <v>43522.734127650459</v>
      </c>
      <c r="B77" s="23" t="s">
        <v>874</v>
      </c>
      <c r="C77" s="23" t="s">
        <v>1607</v>
      </c>
      <c r="D77" s="23" t="s">
        <v>1610</v>
      </c>
      <c r="E77" s="23" t="s">
        <v>1576</v>
      </c>
      <c r="F77" s="23" t="s">
        <v>1576</v>
      </c>
      <c r="G77" s="23" t="s">
        <v>1598</v>
      </c>
      <c r="H77" s="23" t="s">
        <v>1581</v>
      </c>
      <c r="I77" s="23" t="s">
        <v>1610</v>
      </c>
      <c r="J77" s="23" t="s">
        <v>1577</v>
      </c>
      <c r="K77" s="24"/>
      <c r="L77" s="23" t="s">
        <v>1598</v>
      </c>
      <c r="M77" s="23" t="s">
        <v>1589</v>
      </c>
      <c r="N77" s="24"/>
      <c r="O77" s="23" t="s">
        <v>1583</v>
      </c>
      <c r="P77" s="23" t="s">
        <v>1610</v>
      </c>
      <c r="Q77" s="23" t="s">
        <v>1610</v>
      </c>
      <c r="R77" s="23" t="s">
        <v>1580</v>
      </c>
      <c r="S77" s="24"/>
      <c r="T77" s="23" t="s">
        <v>910</v>
      </c>
      <c r="U77" s="24"/>
      <c r="V77" s="23" t="s">
        <v>1613</v>
      </c>
      <c r="W77" s="23" t="s">
        <v>1598</v>
      </c>
      <c r="X77" s="24"/>
      <c r="Y77" s="23" t="s">
        <v>1613</v>
      </c>
      <c r="Z77" s="23" t="s">
        <v>1610</v>
      </c>
      <c r="AA77" s="24"/>
      <c r="AB77" s="23" t="s">
        <v>1610</v>
      </c>
      <c r="AC77" s="24"/>
      <c r="AD77" s="23" t="s">
        <v>1610</v>
      </c>
      <c r="AE77" s="23" t="s">
        <v>1613</v>
      </c>
      <c r="AF77" s="23" t="s">
        <v>1603</v>
      </c>
      <c r="AG77" s="24"/>
      <c r="AH77" s="24"/>
      <c r="AI77" s="24"/>
    </row>
    <row r="78" spans="1:35" s="21" customFormat="1" x14ac:dyDescent="0.25">
      <c r="A78" s="25">
        <v>43522.737680451391</v>
      </c>
      <c r="B78" s="26" t="s">
        <v>874</v>
      </c>
      <c r="C78" s="26" t="s">
        <v>1607</v>
      </c>
      <c r="D78" s="26" t="s">
        <v>1613</v>
      </c>
      <c r="E78" s="26" t="s">
        <v>1576</v>
      </c>
      <c r="F78" s="26" t="s">
        <v>1753</v>
      </c>
      <c r="G78" s="26" t="s">
        <v>1598</v>
      </c>
      <c r="H78" s="26" t="s">
        <v>1581</v>
      </c>
      <c r="I78" s="26" t="s">
        <v>1613</v>
      </c>
      <c r="J78" s="26" t="s">
        <v>1577</v>
      </c>
      <c r="K78" s="26" t="s">
        <v>911</v>
      </c>
      <c r="L78" s="26" t="s">
        <v>1598</v>
      </c>
      <c r="M78" s="26" t="s">
        <v>1589</v>
      </c>
      <c r="N78" s="27"/>
      <c r="O78" s="26" t="s">
        <v>1583</v>
      </c>
      <c r="P78" s="26" t="s">
        <v>1613</v>
      </c>
      <c r="Q78" s="26" t="s">
        <v>1610</v>
      </c>
      <c r="R78" s="26" t="s">
        <v>1601</v>
      </c>
      <c r="S78" s="27"/>
      <c r="T78" s="27"/>
      <c r="U78" s="27"/>
      <c r="V78" s="26" t="s">
        <v>1610</v>
      </c>
      <c r="W78" s="26" t="s">
        <v>1603</v>
      </c>
      <c r="X78" s="27"/>
      <c r="Y78" s="26" t="s">
        <v>1610</v>
      </c>
      <c r="Z78" s="26" t="s">
        <v>1613</v>
      </c>
      <c r="AA78" s="26" t="s">
        <v>912</v>
      </c>
      <c r="AB78" s="26" t="s">
        <v>1613</v>
      </c>
      <c r="AC78" s="27"/>
      <c r="AD78" s="26" t="s">
        <v>1613</v>
      </c>
      <c r="AE78" s="26" t="s">
        <v>1610</v>
      </c>
      <c r="AF78" s="26" t="s">
        <v>1606</v>
      </c>
      <c r="AG78" s="26" t="s">
        <v>913</v>
      </c>
      <c r="AH78" s="27"/>
      <c r="AI78" s="27"/>
    </row>
    <row r="79" spans="1:35" s="21" customFormat="1" x14ac:dyDescent="0.25">
      <c r="A79" s="22">
        <v>43522.740971412037</v>
      </c>
      <c r="B79" s="23" t="s">
        <v>874</v>
      </c>
      <c r="C79" s="23" t="s">
        <v>1607</v>
      </c>
      <c r="D79" s="23" t="s">
        <v>1610</v>
      </c>
      <c r="E79" s="23" t="s">
        <v>1576</v>
      </c>
      <c r="F79" s="23" t="s">
        <v>1576</v>
      </c>
      <c r="G79" s="23" t="s">
        <v>1606</v>
      </c>
      <c r="H79" s="23" t="s">
        <v>1606</v>
      </c>
      <c r="I79" s="23" t="s">
        <v>1610</v>
      </c>
      <c r="J79" s="23" t="s">
        <v>1584</v>
      </c>
      <c r="K79" s="24"/>
      <c r="L79" s="23" t="s">
        <v>1606</v>
      </c>
      <c r="M79" s="23" t="s">
        <v>1589</v>
      </c>
      <c r="N79" s="24"/>
      <c r="O79" s="23" t="s">
        <v>1583</v>
      </c>
      <c r="P79" s="23" t="s">
        <v>1610</v>
      </c>
      <c r="Q79" s="23" t="s">
        <v>1610</v>
      </c>
      <c r="R79" s="23" t="s">
        <v>1580</v>
      </c>
      <c r="S79" s="24"/>
      <c r="T79" s="24"/>
      <c r="U79" s="24"/>
      <c r="V79" s="23" t="s">
        <v>1610</v>
      </c>
      <c r="W79" s="23" t="s">
        <v>1603</v>
      </c>
      <c r="X79" s="24"/>
      <c r="Y79" s="23" t="s">
        <v>1610</v>
      </c>
      <c r="Z79" s="23" t="s">
        <v>1610</v>
      </c>
      <c r="AA79" s="24"/>
      <c r="AB79" s="23" t="s">
        <v>1610</v>
      </c>
      <c r="AC79" s="24"/>
      <c r="AD79" s="23" t="s">
        <v>1610</v>
      </c>
      <c r="AE79" s="23" t="s">
        <v>1610</v>
      </c>
      <c r="AF79" s="23" t="s">
        <v>1603</v>
      </c>
      <c r="AG79" s="24"/>
      <c r="AH79" s="24"/>
      <c r="AI79" s="24"/>
    </row>
    <row r="80" spans="1:35" s="21" customFormat="1" x14ac:dyDescent="0.25">
      <c r="A80" s="25">
        <v>43522.742557395832</v>
      </c>
      <c r="B80" s="26" t="s">
        <v>874</v>
      </c>
      <c r="C80" s="26" t="s">
        <v>1607</v>
      </c>
      <c r="D80" s="26" t="s">
        <v>1610</v>
      </c>
      <c r="E80" s="26" t="s">
        <v>1576</v>
      </c>
      <c r="F80" s="26" t="s">
        <v>1576</v>
      </c>
      <c r="G80" s="26" t="s">
        <v>1606</v>
      </c>
      <c r="H80" s="26" t="s">
        <v>1581</v>
      </c>
      <c r="I80" s="26" t="s">
        <v>1610</v>
      </c>
      <c r="J80" s="26" t="s">
        <v>1584</v>
      </c>
      <c r="K80" s="27"/>
      <c r="L80" s="26" t="s">
        <v>1606</v>
      </c>
      <c r="M80" s="26" t="s">
        <v>1589</v>
      </c>
      <c r="N80" s="27"/>
      <c r="O80" s="26" t="s">
        <v>1583</v>
      </c>
      <c r="P80" s="26" t="s">
        <v>1610</v>
      </c>
      <c r="Q80" s="26" t="s">
        <v>1610</v>
      </c>
      <c r="R80" s="26" t="s">
        <v>1580</v>
      </c>
      <c r="S80" s="27"/>
      <c r="T80" s="27"/>
      <c r="U80" s="26" t="s">
        <v>914</v>
      </c>
      <c r="V80" s="26" t="s">
        <v>1613</v>
      </c>
      <c r="W80" s="26" t="s">
        <v>1598</v>
      </c>
      <c r="X80" s="27"/>
      <c r="Y80" s="26" t="s">
        <v>1613</v>
      </c>
      <c r="Z80" s="26" t="s">
        <v>1613</v>
      </c>
      <c r="AA80" s="27"/>
      <c r="AB80" s="26" t="s">
        <v>1613</v>
      </c>
      <c r="AC80" s="27"/>
      <c r="AD80" s="26" t="s">
        <v>1613</v>
      </c>
      <c r="AE80" s="26" t="s">
        <v>1613</v>
      </c>
      <c r="AF80" s="26" t="s">
        <v>1603</v>
      </c>
      <c r="AG80" s="27"/>
      <c r="AH80" s="27"/>
      <c r="AI80" s="27"/>
    </row>
    <row r="81" spans="1:35" s="21" customFormat="1" x14ac:dyDescent="0.25">
      <c r="A81" s="22">
        <v>43522.743754351854</v>
      </c>
      <c r="B81" s="23" t="s">
        <v>874</v>
      </c>
      <c r="C81" s="23" t="s">
        <v>1607</v>
      </c>
      <c r="D81" s="23" t="s">
        <v>1610</v>
      </c>
      <c r="E81" s="23" t="s">
        <v>1576</v>
      </c>
      <c r="F81" s="23" t="s">
        <v>1576</v>
      </c>
      <c r="G81" s="23" t="s">
        <v>1606</v>
      </c>
      <c r="H81" s="23" t="s">
        <v>1606</v>
      </c>
      <c r="I81" s="23" t="s">
        <v>1610</v>
      </c>
      <c r="J81" s="23" t="s">
        <v>1577</v>
      </c>
      <c r="K81" s="24"/>
      <c r="L81" s="23" t="s">
        <v>1606</v>
      </c>
      <c r="M81" s="23" t="s">
        <v>1589</v>
      </c>
      <c r="N81" s="24"/>
      <c r="O81" s="23" t="s">
        <v>1583</v>
      </c>
      <c r="P81" s="23" t="s">
        <v>1610</v>
      </c>
      <c r="Q81" s="23" t="s">
        <v>1613</v>
      </c>
      <c r="R81" s="23" t="s">
        <v>1580</v>
      </c>
      <c r="S81" s="24"/>
      <c r="T81" s="24"/>
      <c r="U81" s="24"/>
      <c r="V81" s="23" t="s">
        <v>1613</v>
      </c>
      <c r="W81" s="23" t="s">
        <v>1606</v>
      </c>
      <c r="X81" s="24"/>
      <c r="Y81" s="23" t="s">
        <v>1610</v>
      </c>
      <c r="Z81" s="23" t="s">
        <v>1610</v>
      </c>
      <c r="AA81" s="24"/>
      <c r="AB81" s="23" t="s">
        <v>1610</v>
      </c>
      <c r="AC81" s="24"/>
      <c r="AD81" s="23" t="s">
        <v>1620</v>
      </c>
      <c r="AE81" s="23" t="s">
        <v>1613</v>
      </c>
      <c r="AF81" s="23" t="s">
        <v>1603</v>
      </c>
      <c r="AG81" s="24"/>
      <c r="AH81" s="24"/>
      <c r="AI81" s="24"/>
    </row>
    <row r="82" spans="1:35" s="21" customFormat="1" x14ac:dyDescent="0.25">
      <c r="A82" s="25">
        <v>43522.745599710644</v>
      </c>
      <c r="B82" s="26" t="s">
        <v>874</v>
      </c>
      <c r="C82" s="26" t="s">
        <v>1607</v>
      </c>
      <c r="D82" s="26" t="s">
        <v>1620</v>
      </c>
      <c r="E82" s="26" t="s">
        <v>1576</v>
      </c>
      <c r="F82" s="26" t="s">
        <v>748</v>
      </c>
      <c r="G82" s="26" t="s">
        <v>1606</v>
      </c>
      <c r="H82" s="26" t="s">
        <v>1606</v>
      </c>
      <c r="I82" s="26" t="s">
        <v>1610</v>
      </c>
      <c r="J82" s="26" t="s">
        <v>1577</v>
      </c>
      <c r="K82" s="27"/>
      <c r="L82" s="26" t="s">
        <v>1598</v>
      </c>
      <c r="M82" s="26" t="s">
        <v>1589</v>
      </c>
      <c r="N82" s="27"/>
      <c r="O82" s="26" t="s">
        <v>1583</v>
      </c>
      <c r="P82" s="26" t="s">
        <v>1613</v>
      </c>
      <c r="Q82" s="26" t="s">
        <v>1610</v>
      </c>
      <c r="R82" s="26" t="s">
        <v>1601</v>
      </c>
      <c r="S82" s="27"/>
      <c r="T82" s="26" t="s">
        <v>915</v>
      </c>
      <c r="U82" s="27"/>
      <c r="V82" s="26" t="s">
        <v>1610</v>
      </c>
      <c r="W82" s="26" t="s">
        <v>1603</v>
      </c>
      <c r="X82" s="27"/>
      <c r="Y82" s="26" t="s">
        <v>1610</v>
      </c>
      <c r="Z82" s="26" t="s">
        <v>1613</v>
      </c>
      <c r="AA82" s="27"/>
      <c r="AB82" s="26" t="s">
        <v>1613</v>
      </c>
      <c r="AC82" s="27"/>
      <c r="AD82" s="26" t="s">
        <v>1613</v>
      </c>
      <c r="AE82" s="26" t="s">
        <v>1610</v>
      </c>
      <c r="AF82" s="26" t="s">
        <v>1603</v>
      </c>
      <c r="AG82" s="27"/>
      <c r="AH82" s="27"/>
      <c r="AI82" s="27"/>
    </row>
    <row r="83" spans="1:35" s="21" customFormat="1" x14ac:dyDescent="0.25">
      <c r="A83" s="22">
        <v>43522.746469305552</v>
      </c>
      <c r="B83" s="23" t="s">
        <v>874</v>
      </c>
      <c r="C83" s="23" t="s">
        <v>1607</v>
      </c>
      <c r="D83" s="23" t="s">
        <v>1620</v>
      </c>
      <c r="E83" s="23" t="s">
        <v>748</v>
      </c>
      <c r="F83" s="23" t="s">
        <v>1576</v>
      </c>
      <c r="G83" s="23" t="s">
        <v>1598</v>
      </c>
      <c r="H83" s="23" t="s">
        <v>1581</v>
      </c>
      <c r="I83" s="23" t="s">
        <v>1610</v>
      </c>
      <c r="J83" s="23" t="s">
        <v>1577</v>
      </c>
      <c r="K83" s="24"/>
      <c r="L83" s="23" t="s">
        <v>1598</v>
      </c>
      <c r="M83" s="23" t="s">
        <v>1589</v>
      </c>
      <c r="N83" s="24"/>
      <c r="O83" s="23" t="s">
        <v>1583</v>
      </c>
      <c r="P83" s="23" t="s">
        <v>1610</v>
      </c>
      <c r="Q83" s="23" t="s">
        <v>1610</v>
      </c>
      <c r="R83" s="23" t="s">
        <v>1601</v>
      </c>
      <c r="S83" s="24"/>
      <c r="T83" s="24"/>
      <c r="U83" s="24"/>
      <c r="V83" s="23" t="s">
        <v>1610</v>
      </c>
      <c r="W83" s="23" t="s">
        <v>1603</v>
      </c>
      <c r="X83" s="24"/>
      <c r="Y83" s="23" t="s">
        <v>1610</v>
      </c>
      <c r="Z83" s="23" t="s">
        <v>1610</v>
      </c>
      <c r="AA83" s="24"/>
      <c r="AB83" s="23" t="s">
        <v>1613</v>
      </c>
      <c r="AC83" s="24"/>
      <c r="AD83" s="23" t="s">
        <v>1613</v>
      </c>
      <c r="AE83" s="23" t="s">
        <v>1610</v>
      </c>
      <c r="AF83" s="23" t="s">
        <v>1603</v>
      </c>
      <c r="AG83" s="24"/>
      <c r="AH83" s="24"/>
      <c r="AI83" s="24"/>
    </row>
    <row r="84" spans="1:35" s="21" customFormat="1" x14ac:dyDescent="0.25">
      <c r="A84" s="25">
        <v>43522.748964108796</v>
      </c>
      <c r="B84" s="26" t="s">
        <v>874</v>
      </c>
      <c r="C84" s="26" t="s">
        <v>1607</v>
      </c>
      <c r="D84" s="26" t="s">
        <v>1613</v>
      </c>
      <c r="E84" s="26" t="s">
        <v>1576</v>
      </c>
      <c r="F84" s="26" t="s">
        <v>1576</v>
      </c>
      <c r="G84" s="26" t="s">
        <v>1606</v>
      </c>
      <c r="H84" s="26" t="s">
        <v>1606</v>
      </c>
      <c r="I84" s="26" t="s">
        <v>1610</v>
      </c>
      <c r="J84" s="26" t="s">
        <v>1577</v>
      </c>
      <c r="K84" s="27"/>
      <c r="L84" s="26" t="s">
        <v>1598</v>
      </c>
      <c r="M84" s="26" t="s">
        <v>1718</v>
      </c>
      <c r="N84" s="26" t="s">
        <v>916</v>
      </c>
      <c r="O84" s="26" t="s">
        <v>1583</v>
      </c>
      <c r="P84" s="26" t="s">
        <v>1610</v>
      </c>
      <c r="Q84" s="26" t="s">
        <v>1610</v>
      </c>
      <c r="R84" s="26" t="s">
        <v>1601</v>
      </c>
      <c r="S84" s="27"/>
      <c r="T84" s="27"/>
      <c r="U84" s="27"/>
      <c r="V84" s="26" t="s">
        <v>1610</v>
      </c>
      <c r="W84" s="26" t="s">
        <v>1603</v>
      </c>
      <c r="X84" s="27"/>
      <c r="Y84" s="26" t="s">
        <v>1610</v>
      </c>
      <c r="Z84" s="26" t="s">
        <v>1613</v>
      </c>
      <c r="AA84" s="27"/>
      <c r="AB84" s="26" t="s">
        <v>1613</v>
      </c>
      <c r="AC84" s="27"/>
      <c r="AD84" s="26" t="s">
        <v>1613</v>
      </c>
      <c r="AE84" s="26" t="s">
        <v>1613</v>
      </c>
      <c r="AF84" s="26" t="s">
        <v>1603</v>
      </c>
      <c r="AG84" s="27"/>
      <c r="AH84" s="27"/>
      <c r="AI84" s="27"/>
    </row>
    <row r="85" spans="1:35" s="21" customFormat="1" x14ac:dyDescent="0.25">
      <c r="A85" s="22">
        <v>43522.74786447917</v>
      </c>
      <c r="B85" s="23" t="s">
        <v>874</v>
      </c>
      <c r="C85" s="23" t="s">
        <v>1607</v>
      </c>
      <c r="D85" s="23" t="s">
        <v>1613</v>
      </c>
      <c r="E85" s="23" t="s">
        <v>748</v>
      </c>
      <c r="F85" s="23" t="s">
        <v>1576</v>
      </c>
      <c r="G85" s="23" t="s">
        <v>1598</v>
      </c>
      <c r="H85" s="23" t="s">
        <v>1581</v>
      </c>
      <c r="I85" s="23" t="s">
        <v>1610</v>
      </c>
      <c r="J85" s="23" t="s">
        <v>1577</v>
      </c>
      <c r="K85" s="24"/>
      <c r="L85" s="23" t="s">
        <v>1598</v>
      </c>
      <c r="M85" s="23" t="s">
        <v>1718</v>
      </c>
      <c r="N85" s="23" t="s">
        <v>917</v>
      </c>
      <c r="O85" s="23" t="s">
        <v>1583</v>
      </c>
      <c r="P85" s="23" t="s">
        <v>1613</v>
      </c>
      <c r="Q85" s="23" t="s">
        <v>1610</v>
      </c>
      <c r="R85" s="23" t="s">
        <v>1601</v>
      </c>
      <c r="S85" s="24"/>
      <c r="T85" s="24"/>
      <c r="U85" s="24"/>
      <c r="V85" s="23" t="s">
        <v>1610</v>
      </c>
      <c r="W85" s="23" t="s">
        <v>1603</v>
      </c>
      <c r="X85" s="24"/>
      <c r="Y85" s="23" t="s">
        <v>1610</v>
      </c>
      <c r="Z85" s="23" t="s">
        <v>1610</v>
      </c>
      <c r="AA85" s="24"/>
      <c r="AB85" s="23" t="s">
        <v>1610</v>
      </c>
      <c r="AC85" s="24"/>
      <c r="AD85" s="23" t="s">
        <v>1613</v>
      </c>
      <c r="AE85" s="23" t="s">
        <v>1610</v>
      </c>
      <c r="AF85" s="23" t="s">
        <v>1603</v>
      </c>
      <c r="AG85" s="24"/>
      <c r="AH85" s="24"/>
      <c r="AI85" s="24"/>
    </row>
    <row r="86" spans="1:35" s="21" customFormat="1" x14ac:dyDescent="0.25">
      <c r="A86" s="25">
        <v>43522.74990008102</v>
      </c>
      <c r="B86" s="26" t="s">
        <v>874</v>
      </c>
      <c r="C86" s="26" t="s">
        <v>1607</v>
      </c>
      <c r="D86" s="26" t="s">
        <v>1610</v>
      </c>
      <c r="E86" s="26" t="s">
        <v>748</v>
      </c>
      <c r="F86" s="26" t="s">
        <v>1576</v>
      </c>
      <c r="G86" s="26" t="s">
        <v>1606</v>
      </c>
      <c r="H86" s="26" t="s">
        <v>1606</v>
      </c>
      <c r="I86" s="26" t="s">
        <v>1613</v>
      </c>
      <c r="J86" s="26" t="s">
        <v>1584</v>
      </c>
      <c r="K86" s="27"/>
      <c r="L86" s="26" t="s">
        <v>1606</v>
      </c>
      <c r="M86" s="26" t="s">
        <v>1589</v>
      </c>
      <c r="N86" s="27"/>
      <c r="O86" s="26" t="s">
        <v>1579</v>
      </c>
      <c r="P86" s="26" t="s">
        <v>1610</v>
      </c>
      <c r="Q86" s="26" t="s">
        <v>1610</v>
      </c>
      <c r="R86" s="26" t="s">
        <v>1580</v>
      </c>
      <c r="S86" s="27"/>
      <c r="T86" s="27"/>
      <c r="U86" s="27"/>
      <c r="V86" s="26" t="s">
        <v>1610</v>
      </c>
      <c r="W86" s="26" t="s">
        <v>1603</v>
      </c>
      <c r="X86" s="27"/>
      <c r="Y86" s="26" t="s">
        <v>1610</v>
      </c>
      <c r="Z86" s="26" t="s">
        <v>1610</v>
      </c>
      <c r="AA86" s="27"/>
      <c r="AB86" s="26" t="s">
        <v>1613</v>
      </c>
      <c r="AC86" s="27"/>
      <c r="AD86" s="26" t="s">
        <v>1610</v>
      </c>
      <c r="AE86" s="26" t="s">
        <v>1610</v>
      </c>
      <c r="AF86" s="26" t="s">
        <v>1603</v>
      </c>
      <c r="AG86" s="27"/>
      <c r="AH86" s="27"/>
      <c r="AI86" s="27"/>
    </row>
    <row r="87" spans="1:35" s="21" customFormat="1" x14ac:dyDescent="0.25">
      <c r="A87" s="22">
        <v>43522.801161400464</v>
      </c>
      <c r="B87" s="23" t="s">
        <v>874</v>
      </c>
      <c r="C87" s="23" t="s">
        <v>1607</v>
      </c>
      <c r="D87" s="23" t="s">
        <v>1610</v>
      </c>
      <c r="E87" s="23" t="s">
        <v>1576</v>
      </c>
      <c r="F87" s="23" t="s">
        <v>1753</v>
      </c>
      <c r="G87" s="23" t="s">
        <v>1606</v>
      </c>
      <c r="H87" s="23" t="s">
        <v>1606</v>
      </c>
      <c r="I87" s="23" t="s">
        <v>1610</v>
      </c>
      <c r="J87" s="23" t="s">
        <v>1577</v>
      </c>
      <c r="K87" s="24"/>
      <c r="L87" s="23" t="s">
        <v>1606</v>
      </c>
      <c r="M87" s="23" t="s">
        <v>1718</v>
      </c>
      <c r="N87" s="23" t="s">
        <v>918</v>
      </c>
      <c r="O87" s="23" t="s">
        <v>1583</v>
      </c>
      <c r="P87" s="23" t="s">
        <v>1610</v>
      </c>
      <c r="Q87" s="23" t="s">
        <v>1610</v>
      </c>
      <c r="R87" s="23" t="s">
        <v>1601</v>
      </c>
      <c r="S87" s="24"/>
      <c r="T87" s="23" t="s">
        <v>919</v>
      </c>
      <c r="U87" s="24"/>
      <c r="V87" s="23" t="s">
        <v>1613</v>
      </c>
      <c r="W87" s="23" t="s">
        <v>1603</v>
      </c>
      <c r="X87" s="24"/>
      <c r="Y87" s="23" t="s">
        <v>1610</v>
      </c>
      <c r="Z87" s="23" t="s">
        <v>1610</v>
      </c>
      <c r="AA87" s="24"/>
      <c r="AB87" s="23" t="s">
        <v>1610</v>
      </c>
      <c r="AC87" s="24"/>
      <c r="AD87" s="23" t="s">
        <v>1610</v>
      </c>
      <c r="AE87" s="23" t="s">
        <v>1610</v>
      </c>
      <c r="AF87" s="23" t="s">
        <v>1603</v>
      </c>
      <c r="AG87" s="24"/>
      <c r="AH87" s="24"/>
      <c r="AI87" s="24"/>
    </row>
    <row r="88" spans="1:35" s="21" customFormat="1" x14ac:dyDescent="0.25">
      <c r="A88" s="25">
        <v>43522.80437331018</v>
      </c>
      <c r="B88" s="26" t="s">
        <v>874</v>
      </c>
      <c r="C88" s="26" t="s">
        <v>1607</v>
      </c>
      <c r="D88" s="26" t="s">
        <v>1610</v>
      </c>
      <c r="E88" s="26" t="s">
        <v>1576</v>
      </c>
      <c r="F88" s="26" t="s">
        <v>1576</v>
      </c>
      <c r="G88" s="26" t="s">
        <v>1606</v>
      </c>
      <c r="H88" s="26" t="s">
        <v>1581</v>
      </c>
      <c r="I88" s="26" t="s">
        <v>1610</v>
      </c>
      <c r="J88" s="26" t="s">
        <v>1577</v>
      </c>
      <c r="K88" s="27"/>
      <c r="L88" s="26" t="s">
        <v>1598</v>
      </c>
      <c r="M88" s="26" t="s">
        <v>1735</v>
      </c>
      <c r="N88" s="26" t="s">
        <v>920</v>
      </c>
      <c r="O88" s="26" t="s">
        <v>1583</v>
      </c>
      <c r="P88" s="26" t="s">
        <v>1610</v>
      </c>
      <c r="Q88" s="26" t="s">
        <v>1610</v>
      </c>
      <c r="R88" s="26" t="s">
        <v>1580</v>
      </c>
      <c r="S88" s="27"/>
      <c r="T88" s="26" t="s">
        <v>921</v>
      </c>
      <c r="U88" s="27"/>
      <c r="V88" s="26" t="s">
        <v>1610</v>
      </c>
      <c r="W88" s="26" t="s">
        <v>1603</v>
      </c>
      <c r="X88" s="27"/>
      <c r="Y88" s="26" t="s">
        <v>1610</v>
      </c>
      <c r="Z88" s="26" t="s">
        <v>1610</v>
      </c>
      <c r="AA88" s="27"/>
      <c r="AB88" s="26" t="s">
        <v>1610</v>
      </c>
      <c r="AC88" s="27"/>
      <c r="AD88" s="26" t="s">
        <v>1610</v>
      </c>
      <c r="AE88" s="26" t="s">
        <v>1610</v>
      </c>
      <c r="AF88" s="26" t="s">
        <v>1603</v>
      </c>
      <c r="AG88" s="27"/>
      <c r="AH88" s="27"/>
      <c r="AI88" s="27"/>
    </row>
    <row r="89" spans="1:35" s="21" customFormat="1" x14ac:dyDescent="0.25">
      <c r="A89" s="22">
        <v>43522.841075081014</v>
      </c>
      <c r="B89" s="23" t="s">
        <v>874</v>
      </c>
      <c r="C89" s="23" t="s">
        <v>1607</v>
      </c>
      <c r="D89" s="23" t="s">
        <v>1610</v>
      </c>
      <c r="E89" s="23" t="s">
        <v>1576</v>
      </c>
      <c r="F89" s="23" t="s">
        <v>1576</v>
      </c>
      <c r="G89" s="23" t="s">
        <v>1606</v>
      </c>
      <c r="H89" s="23" t="s">
        <v>1606</v>
      </c>
      <c r="I89" s="23" t="s">
        <v>1610</v>
      </c>
      <c r="J89" s="23" t="s">
        <v>1577</v>
      </c>
      <c r="K89" s="23" t="s">
        <v>922</v>
      </c>
      <c r="L89" s="23" t="s">
        <v>1606</v>
      </c>
      <c r="M89" s="23" t="s">
        <v>1718</v>
      </c>
      <c r="N89" s="23" t="s">
        <v>923</v>
      </c>
      <c r="O89" s="23" t="s">
        <v>1583</v>
      </c>
      <c r="P89" s="23" t="s">
        <v>1610</v>
      </c>
      <c r="Q89" s="23" t="s">
        <v>1610</v>
      </c>
      <c r="R89" s="23" t="s">
        <v>1601</v>
      </c>
      <c r="S89" s="23" t="s">
        <v>924</v>
      </c>
      <c r="T89" s="23" t="s">
        <v>925</v>
      </c>
      <c r="U89" s="24"/>
      <c r="V89" s="23" t="s">
        <v>1610</v>
      </c>
      <c r="W89" s="23" t="s">
        <v>1603</v>
      </c>
      <c r="X89" s="24"/>
      <c r="Y89" s="23" t="s">
        <v>1610</v>
      </c>
      <c r="Z89" s="23" t="s">
        <v>1610</v>
      </c>
      <c r="AA89" s="24"/>
      <c r="AB89" s="23" t="s">
        <v>1610</v>
      </c>
      <c r="AC89" s="24"/>
      <c r="AD89" s="23" t="s">
        <v>1610</v>
      </c>
      <c r="AE89" s="23" t="s">
        <v>1610</v>
      </c>
      <c r="AF89" s="23" t="s">
        <v>1603</v>
      </c>
      <c r="AG89" s="24"/>
      <c r="AH89" s="23" t="s">
        <v>926</v>
      </c>
      <c r="AI89" s="23" t="s">
        <v>927</v>
      </c>
    </row>
    <row r="90" spans="1:35" s="21" customFormat="1" x14ac:dyDescent="0.25">
      <c r="A90" s="25">
        <v>43522.844618506948</v>
      </c>
      <c r="B90" s="26" t="s">
        <v>874</v>
      </c>
      <c r="C90" s="26" t="s">
        <v>1607</v>
      </c>
      <c r="D90" s="26" t="s">
        <v>1613</v>
      </c>
      <c r="E90" s="26" t="s">
        <v>748</v>
      </c>
      <c r="F90" s="26" t="s">
        <v>1576</v>
      </c>
      <c r="G90" s="26" t="s">
        <v>1606</v>
      </c>
      <c r="H90" s="26" t="s">
        <v>1606</v>
      </c>
      <c r="I90" s="26" t="s">
        <v>1610</v>
      </c>
      <c r="J90" s="26" t="s">
        <v>1577</v>
      </c>
      <c r="K90" s="27"/>
      <c r="L90" s="26" t="s">
        <v>1606</v>
      </c>
      <c r="M90" s="26" t="s">
        <v>1589</v>
      </c>
      <c r="N90" s="27"/>
      <c r="O90" s="26" t="s">
        <v>1579</v>
      </c>
      <c r="P90" s="26" t="s">
        <v>1613</v>
      </c>
      <c r="Q90" s="26" t="s">
        <v>1613</v>
      </c>
      <c r="R90" s="26" t="s">
        <v>1601</v>
      </c>
      <c r="S90" s="27"/>
      <c r="T90" s="27"/>
      <c r="U90" s="27"/>
      <c r="V90" s="26" t="s">
        <v>1613</v>
      </c>
      <c r="W90" s="26" t="s">
        <v>1603</v>
      </c>
      <c r="X90" s="27"/>
      <c r="Y90" s="26" t="s">
        <v>1613</v>
      </c>
      <c r="Z90" s="26" t="s">
        <v>1610</v>
      </c>
      <c r="AA90" s="26" t="s">
        <v>928</v>
      </c>
      <c r="AB90" s="26" t="s">
        <v>1613</v>
      </c>
      <c r="AC90" s="26" t="s">
        <v>929</v>
      </c>
      <c r="AD90" s="26" t="s">
        <v>1620</v>
      </c>
      <c r="AE90" s="26" t="s">
        <v>1620</v>
      </c>
      <c r="AF90" s="26" t="s">
        <v>1603</v>
      </c>
      <c r="AG90" s="27"/>
      <c r="AH90" s="26" t="s">
        <v>930</v>
      </c>
      <c r="AI90" s="26" t="s">
        <v>931</v>
      </c>
    </row>
    <row r="91" spans="1:35" s="21" customFormat="1" x14ac:dyDescent="0.25">
      <c r="A91" s="22">
        <v>43522.851155185184</v>
      </c>
      <c r="B91" s="23" t="s">
        <v>874</v>
      </c>
      <c r="C91" s="23" t="s">
        <v>1607</v>
      </c>
      <c r="D91" s="23" t="s">
        <v>1610</v>
      </c>
      <c r="E91" s="23" t="s">
        <v>1576</v>
      </c>
      <c r="F91" s="23" t="s">
        <v>1576</v>
      </c>
      <c r="G91" s="23" t="s">
        <v>1606</v>
      </c>
      <c r="H91" s="23" t="s">
        <v>1606</v>
      </c>
      <c r="I91" s="23" t="s">
        <v>1610</v>
      </c>
      <c r="J91" s="23" t="s">
        <v>1577</v>
      </c>
      <c r="K91" s="24"/>
      <c r="L91" s="23" t="s">
        <v>1606</v>
      </c>
      <c r="M91" s="23" t="s">
        <v>1718</v>
      </c>
      <c r="N91" s="23" t="s">
        <v>932</v>
      </c>
      <c r="O91" s="23" t="s">
        <v>1583</v>
      </c>
      <c r="P91" s="23" t="s">
        <v>1610</v>
      </c>
      <c r="Q91" s="23" t="s">
        <v>1610</v>
      </c>
      <c r="R91" s="23" t="s">
        <v>1601</v>
      </c>
      <c r="S91" s="23" t="s">
        <v>933</v>
      </c>
      <c r="T91" s="23" t="s">
        <v>934</v>
      </c>
      <c r="U91" s="24"/>
      <c r="V91" s="23" t="s">
        <v>1610</v>
      </c>
      <c r="W91" s="23" t="s">
        <v>1603</v>
      </c>
      <c r="X91" s="24"/>
      <c r="Y91" s="23" t="s">
        <v>1610</v>
      </c>
      <c r="Z91" s="23" t="s">
        <v>1610</v>
      </c>
      <c r="AA91" s="24"/>
      <c r="AB91" s="23" t="s">
        <v>1610</v>
      </c>
      <c r="AC91" s="24"/>
      <c r="AD91" s="23" t="s">
        <v>1613</v>
      </c>
      <c r="AE91" s="23" t="s">
        <v>1610</v>
      </c>
      <c r="AF91" s="23" t="s">
        <v>1603</v>
      </c>
      <c r="AG91" s="24"/>
      <c r="AH91" s="24"/>
      <c r="AI91" s="23" t="s">
        <v>935</v>
      </c>
    </row>
    <row r="92" spans="1:35" s="21" customFormat="1" x14ac:dyDescent="0.25">
      <c r="A92" s="25">
        <v>43522.89514685185</v>
      </c>
      <c r="B92" s="26" t="s">
        <v>874</v>
      </c>
      <c r="C92" s="26" t="s">
        <v>1607</v>
      </c>
      <c r="D92" s="26" t="s">
        <v>1610</v>
      </c>
      <c r="E92" s="26" t="s">
        <v>1576</v>
      </c>
      <c r="F92" s="26" t="s">
        <v>1576</v>
      </c>
      <c r="G92" s="26" t="s">
        <v>1606</v>
      </c>
      <c r="H92" s="26" t="s">
        <v>1606</v>
      </c>
      <c r="I92" s="26" t="s">
        <v>1610</v>
      </c>
      <c r="J92" s="26" t="s">
        <v>1577</v>
      </c>
      <c r="K92" s="27"/>
      <c r="L92" s="26" t="s">
        <v>1606</v>
      </c>
      <c r="M92" s="26" t="s">
        <v>1585</v>
      </c>
      <c r="N92" s="27"/>
      <c r="O92" s="26" t="s">
        <v>1583</v>
      </c>
      <c r="P92" s="26" t="s">
        <v>1610</v>
      </c>
      <c r="Q92" s="26" t="s">
        <v>1610</v>
      </c>
      <c r="R92" s="26" t="s">
        <v>1580</v>
      </c>
      <c r="S92" s="26" t="s">
        <v>936</v>
      </c>
      <c r="T92" s="26" t="s">
        <v>937</v>
      </c>
      <c r="U92" s="27"/>
      <c r="V92" s="26" t="s">
        <v>1610</v>
      </c>
      <c r="W92" s="26" t="s">
        <v>1603</v>
      </c>
      <c r="X92" s="27"/>
      <c r="Y92" s="26" t="s">
        <v>1610</v>
      </c>
      <c r="Z92" s="26" t="s">
        <v>1610</v>
      </c>
      <c r="AA92" s="26" t="s">
        <v>938</v>
      </c>
      <c r="AB92" s="26" t="s">
        <v>1610</v>
      </c>
      <c r="AC92" s="26" t="s">
        <v>939</v>
      </c>
      <c r="AD92" s="26" t="s">
        <v>1613</v>
      </c>
      <c r="AE92" s="26" t="s">
        <v>1613</v>
      </c>
      <c r="AF92" s="26" t="s">
        <v>1603</v>
      </c>
      <c r="AG92" s="27"/>
      <c r="AH92" s="26" t="s">
        <v>940</v>
      </c>
      <c r="AI92" s="27"/>
    </row>
    <row r="93" spans="1:35" s="21" customFormat="1" x14ac:dyDescent="0.25">
      <c r="A93" s="22">
        <v>43522.904556203706</v>
      </c>
      <c r="B93" s="23" t="s">
        <v>874</v>
      </c>
      <c r="C93" s="23" t="s">
        <v>1607</v>
      </c>
      <c r="D93" s="23" t="s">
        <v>1610</v>
      </c>
      <c r="E93" s="23" t="s">
        <v>1576</v>
      </c>
      <c r="F93" s="23" t="s">
        <v>1576</v>
      </c>
      <c r="G93" s="23" t="s">
        <v>1606</v>
      </c>
      <c r="H93" s="23" t="s">
        <v>1606</v>
      </c>
      <c r="I93" s="23" t="s">
        <v>1610</v>
      </c>
      <c r="J93" s="23" t="s">
        <v>1577</v>
      </c>
      <c r="K93" s="24"/>
      <c r="L93" s="23" t="s">
        <v>1606</v>
      </c>
      <c r="M93" s="23" t="s">
        <v>1585</v>
      </c>
      <c r="N93" s="24"/>
      <c r="O93" s="23" t="s">
        <v>1583</v>
      </c>
      <c r="P93" s="23" t="s">
        <v>1610</v>
      </c>
      <c r="Q93" s="23" t="s">
        <v>1610</v>
      </c>
      <c r="R93" s="23" t="s">
        <v>1601</v>
      </c>
      <c r="S93" s="24"/>
      <c r="T93" s="23" t="s">
        <v>941</v>
      </c>
      <c r="U93" s="24"/>
      <c r="V93" s="23" t="s">
        <v>1610</v>
      </c>
      <c r="W93" s="23" t="s">
        <v>1603</v>
      </c>
      <c r="X93" s="24"/>
      <c r="Y93" s="23" t="s">
        <v>1610</v>
      </c>
      <c r="Z93" s="23" t="s">
        <v>1610</v>
      </c>
      <c r="AA93" s="24"/>
      <c r="AB93" s="23" t="s">
        <v>1613</v>
      </c>
      <c r="AC93" s="24"/>
      <c r="AD93" s="23" t="s">
        <v>1613</v>
      </c>
      <c r="AE93" s="23" t="s">
        <v>1613</v>
      </c>
      <c r="AF93" s="23" t="s">
        <v>1603</v>
      </c>
      <c r="AG93" s="24"/>
      <c r="AH93" s="23" t="s">
        <v>942</v>
      </c>
      <c r="AI93" s="24"/>
    </row>
    <row r="94" spans="1:35" s="21" customFormat="1" x14ac:dyDescent="0.25">
      <c r="A94" s="25">
        <v>43522.906537476854</v>
      </c>
      <c r="B94" s="26" t="s">
        <v>874</v>
      </c>
      <c r="C94" s="26" t="s">
        <v>1616</v>
      </c>
      <c r="D94" s="26" t="s">
        <v>1613</v>
      </c>
      <c r="E94" s="26" t="s">
        <v>748</v>
      </c>
      <c r="F94" s="26" t="s">
        <v>1753</v>
      </c>
      <c r="G94" s="26" t="s">
        <v>1598</v>
      </c>
      <c r="H94" s="26" t="s">
        <v>1581</v>
      </c>
      <c r="I94" s="26" t="s">
        <v>1613</v>
      </c>
      <c r="J94" s="26" t="s">
        <v>1577</v>
      </c>
      <c r="K94" s="27"/>
      <c r="L94" s="26" t="s">
        <v>1598</v>
      </c>
      <c r="M94" s="26" t="s">
        <v>1718</v>
      </c>
      <c r="N94" s="26" t="s">
        <v>943</v>
      </c>
      <c r="O94" s="26" t="s">
        <v>1583</v>
      </c>
      <c r="P94" s="26" t="s">
        <v>1613</v>
      </c>
      <c r="Q94" s="26" t="s">
        <v>1613</v>
      </c>
      <c r="R94" s="26" t="s">
        <v>1601</v>
      </c>
      <c r="S94" s="27"/>
      <c r="T94" s="26" t="s">
        <v>944</v>
      </c>
      <c r="U94" s="26" t="s">
        <v>945</v>
      </c>
      <c r="V94" s="26" t="s">
        <v>1613</v>
      </c>
      <c r="W94" s="26" t="s">
        <v>1598</v>
      </c>
      <c r="X94" s="27"/>
      <c r="Y94" s="26" t="s">
        <v>1613</v>
      </c>
      <c r="Z94" s="26" t="s">
        <v>1613</v>
      </c>
      <c r="AA94" s="27"/>
      <c r="AB94" s="26" t="s">
        <v>1620</v>
      </c>
      <c r="AC94" s="26" t="s">
        <v>946</v>
      </c>
      <c r="AD94" s="26" t="s">
        <v>1613</v>
      </c>
      <c r="AE94" s="26" t="s">
        <v>1613</v>
      </c>
      <c r="AF94" s="26" t="s">
        <v>1603</v>
      </c>
      <c r="AG94" s="27"/>
      <c r="AH94" s="27"/>
      <c r="AI94" s="27"/>
    </row>
    <row r="95" spans="1:35" s="21" customFormat="1" x14ac:dyDescent="0.25">
      <c r="A95" s="22">
        <v>43522.908125613423</v>
      </c>
      <c r="B95" s="23" t="s">
        <v>874</v>
      </c>
      <c r="C95" s="23" t="s">
        <v>1607</v>
      </c>
      <c r="D95" s="23" t="s">
        <v>1613</v>
      </c>
      <c r="E95" s="23" t="s">
        <v>748</v>
      </c>
      <c r="F95" s="23" t="s">
        <v>1576</v>
      </c>
      <c r="G95" s="23" t="s">
        <v>1598</v>
      </c>
      <c r="H95" s="23" t="s">
        <v>1581</v>
      </c>
      <c r="I95" s="23" t="s">
        <v>1610</v>
      </c>
      <c r="J95" s="23" t="s">
        <v>1577</v>
      </c>
      <c r="K95" s="24"/>
      <c r="L95" s="23" t="s">
        <v>1606</v>
      </c>
      <c r="M95" s="23" t="s">
        <v>1589</v>
      </c>
      <c r="N95" s="24"/>
      <c r="O95" s="23" t="s">
        <v>1583</v>
      </c>
      <c r="P95" s="23" t="s">
        <v>1610</v>
      </c>
      <c r="Q95" s="23" t="s">
        <v>1610</v>
      </c>
      <c r="R95" s="23" t="s">
        <v>1601</v>
      </c>
      <c r="S95" s="24"/>
      <c r="T95" s="23" t="s">
        <v>947</v>
      </c>
      <c r="U95" s="24"/>
      <c r="V95" s="23" t="s">
        <v>1610</v>
      </c>
      <c r="W95" s="23" t="s">
        <v>1603</v>
      </c>
      <c r="X95" s="24"/>
      <c r="Y95" s="23" t="s">
        <v>1610</v>
      </c>
      <c r="Z95" s="23" t="s">
        <v>1610</v>
      </c>
      <c r="AA95" s="24"/>
      <c r="AB95" s="23" t="s">
        <v>1610</v>
      </c>
      <c r="AC95" s="24"/>
      <c r="AD95" s="23" t="s">
        <v>1613</v>
      </c>
      <c r="AE95" s="23" t="s">
        <v>1610</v>
      </c>
      <c r="AF95" s="23" t="s">
        <v>1603</v>
      </c>
      <c r="AG95" s="23" t="s">
        <v>948</v>
      </c>
      <c r="AH95" s="24"/>
      <c r="AI95" s="23" t="s">
        <v>949</v>
      </c>
    </row>
    <row r="96" spans="1:35" s="21" customFormat="1" x14ac:dyDescent="0.25">
      <c r="A96" s="25">
        <v>43522.909952789356</v>
      </c>
      <c r="B96" s="26" t="s">
        <v>874</v>
      </c>
      <c r="C96" s="26" t="s">
        <v>1607</v>
      </c>
      <c r="D96" s="26" t="s">
        <v>1610</v>
      </c>
      <c r="E96" s="26" t="s">
        <v>1576</v>
      </c>
      <c r="F96" s="26" t="s">
        <v>1576</v>
      </c>
      <c r="G96" s="26" t="s">
        <v>1606</v>
      </c>
      <c r="H96" s="26" t="s">
        <v>1606</v>
      </c>
      <c r="I96" s="26" t="s">
        <v>1610</v>
      </c>
      <c r="J96" s="26" t="s">
        <v>1577</v>
      </c>
      <c r="K96" s="27"/>
      <c r="L96" s="26" t="s">
        <v>1598</v>
      </c>
      <c r="M96" s="26" t="s">
        <v>1718</v>
      </c>
      <c r="N96" s="26" t="s">
        <v>950</v>
      </c>
      <c r="O96" s="26" t="s">
        <v>1583</v>
      </c>
      <c r="P96" s="26" t="s">
        <v>1610</v>
      </c>
      <c r="Q96" s="26" t="s">
        <v>1610</v>
      </c>
      <c r="R96" s="26" t="s">
        <v>1580</v>
      </c>
      <c r="S96" s="27"/>
      <c r="T96" s="26" t="s">
        <v>951</v>
      </c>
      <c r="U96" s="27"/>
      <c r="V96" s="26" t="s">
        <v>1610</v>
      </c>
      <c r="W96" s="26" t="s">
        <v>1603</v>
      </c>
      <c r="X96" s="27"/>
      <c r="Y96" s="26" t="s">
        <v>1610</v>
      </c>
      <c r="Z96" s="26" t="s">
        <v>1610</v>
      </c>
      <c r="AA96" s="27"/>
      <c r="AB96" s="26" t="s">
        <v>1610</v>
      </c>
      <c r="AC96" s="27"/>
      <c r="AD96" s="26" t="s">
        <v>1610</v>
      </c>
      <c r="AE96" s="26" t="s">
        <v>1610</v>
      </c>
      <c r="AF96" s="26" t="s">
        <v>1603</v>
      </c>
      <c r="AG96" s="27"/>
      <c r="AH96" s="27"/>
      <c r="AI96" s="26" t="s">
        <v>952</v>
      </c>
    </row>
    <row r="97" spans="1:35" s="21" customFormat="1" x14ac:dyDescent="0.25">
      <c r="A97" s="22">
        <v>43522.912761782412</v>
      </c>
      <c r="B97" s="23" t="s">
        <v>874</v>
      </c>
      <c r="C97" s="23" t="s">
        <v>1607</v>
      </c>
      <c r="D97" s="23" t="s">
        <v>1613</v>
      </c>
      <c r="E97" s="23" t="s">
        <v>748</v>
      </c>
      <c r="F97" s="23" t="s">
        <v>1576</v>
      </c>
      <c r="G97" s="23" t="s">
        <v>1598</v>
      </c>
      <c r="H97" s="23" t="s">
        <v>1581</v>
      </c>
      <c r="I97" s="23" t="s">
        <v>1610</v>
      </c>
      <c r="J97" s="23" t="s">
        <v>1577</v>
      </c>
      <c r="K97" s="24"/>
      <c r="L97" s="23" t="s">
        <v>1598</v>
      </c>
      <c r="M97" s="23" t="s">
        <v>1718</v>
      </c>
      <c r="N97" s="24"/>
      <c r="O97" s="23" t="s">
        <v>1616</v>
      </c>
      <c r="P97" s="23" t="s">
        <v>1610</v>
      </c>
      <c r="Q97" s="23" t="s">
        <v>1610</v>
      </c>
      <c r="R97" s="23" t="s">
        <v>1580</v>
      </c>
      <c r="S97" s="24"/>
      <c r="T97" s="23" t="s">
        <v>953</v>
      </c>
      <c r="U97" s="24"/>
      <c r="V97" s="23" t="s">
        <v>1613</v>
      </c>
      <c r="W97" s="23" t="s">
        <v>1598</v>
      </c>
      <c r="X97" s="24"/>
      <c r="Y97" s="23" t="s">
        <v>1610</v>
      </c>
      <c r="Z97" s="23" t="s">
        <v>1610</v>
      </c>
      <c r="AA97" s="24"/>
      <c r="AB97" s="23" t="s">
        <v>1610</v>
      </c>
      <c r="AC97" s="24"/>
      <c r="AD97" s="23" t="s">
        <v>1610</v>
      </c>
      <c r="AE97" s="23" t="s">
        <v>1610</v>
      </c>
      <c r="AF97" s="23" t="s">
        <v>1603</v>
      </c>
      <c r="AG97" s="24"/>
      <c r="AH97" s="24"/>
      <c r="AI97" s="24"/>
    </row>
    <row r="98" spans="1:35" s="21" customFormat="1" x14ac:dyDescent="0.25">
      <c r="A98" s="28">
        <v>43522.917984456013</v>
      </c>
      <c r="B98" s="29" t="s">
        <v>874</v>
      </c>
      <c r="C98" s="29" t="s">
        <v>1607</v>
      </c>
      <c r="D98" s="29" t="s">
        <v>1613</v>
      </c>
      <c r="E98" s="29" t="s">
        <v>1576</v>
      </c>
      <c r="F98" s="29" t="s">
        <v>1576</v>
      </c>
      <c r="G98" s="29" t="s">
        <v>1606</v>
      </c>
      <c r="H98" s="29" t="s">
        <v>1581</v>
      </c>
      <c r="I98" s="29" t="s">
        <v>1610</v>
      </c>
      <c r="J98" s="29" t="s">
        <v>1584</v>
      </c>
      <c r="K98" s="29" t="s">
        <v>954</v>
      </c>
      <c r="L98" s="29" t="s">
        <v>1606</v>
      </c>
      <c r="M98" s="29" t="s">
        <v>955</v>
      </c>
      <c r="N98" s="29" t="s">
        <v>956</v>
      </c>
      <c r="O98" s="29" t="s">
        <v>1579</v>
      </c>
      <c r="P98" s="29" t="s">
        <v>1613</v>
      </c>
      <c r="Q98" s="29" t="s">
        <v>1613</v>
      </c>
      <c r="R98" s="29" t="s">
        <v>756</v>
      </c>
      <c r="S98" s="29" t="s">
        <v>957</v>
      </c>
      <c r="T98" s="29" t="s">
        <v>958</v>
      </c>
      <c r="U98" s="29" t="s">
        <v>959</v>
      </c>
      <c r="V98" s="29" t="s">
        <v>1610</v>
      </c>
      <c r="W98" s="29" t="s">
        <v>1598</v>
      </c>
      <c r="X98" s="29" t="s">
        <v>960</v>
      </c>
      <c r="Y98" s="29" t="s">
        <v>1613</v>
      </c>
      <c r="Z98" s="29" t="s">
        <v>1610</v>
      </c>
      <c r="AA98" s="29" t="s">
        <v>961</v>
      </c>
      <c r="AB98" s="29" t="s">
        <v>1610</v>
      </c>
      <c r="AC98" s="29" t="s">
        <v>962</v>
      </c>
      <c r="AD98" s="29" t="s">
        <v>1613</v>
      </c>
      <c r="AE98" s="29" t="s">
        <v>1620</v>
      </c>
      <c r="AF98" s="29" t="s">
        <v>1603</v>
      </c>
      <c r="AG98" s="30"/>
      <c r="AH98" s="29" t="s">
        <v>963</v>
      </c>
      <c r="AI98" s="29" t="s">
        <v>964</v>
      </c>
    </row>
    <row r="99" spans="1:35" s="21" customFormat="1" x14ac:dyDescent="0.25"/>
    <row r="100" spans="1:35" s="21" customFormat="1" x14ac:dyDescent="0.25">
      <c r="B100" s="66">
        <v>42</v>
      </c>
      <c r="C100" s="21">
        <v>38</v>
      </c>
      <c r="D100" s="21">
        <v>27</v>
      </c>
      <c r="G100" s="21">
        <v>31</v>
      </c>
      <c r="H100" s="21">
        <v>24</v>
      </c>
      <c r="I100" s="21">
        <v>33</v>
      </c>
      <c r="J100" s="21">
        <v>9</v>
      </c>
      <c r="L100" s="21">
        <v>18</v>
      </c>
      <c r="M100" s="21">
        <v>23</v>
      </c>
      <c r="O100" s="21">
        <v>34</v>
      </c>
      <c r="P100" s="21">
        <v>29</v>
      </c>
      <c r="Q100" s="21">
        <v>32</v>
      </c>
      <c r="R100" s="21">
        <v>15</v>
      </c>
      <c r="V100" s="21">
        <v>30</v>
      </c>
      <c r="W100" s="21">
        <v>2</v>
      </c>
      <c r="Y100" s="21">
        <v>32</v>
      </c>
      <c r="Z100" s="21">
        <v>30</v>
      </c>
      <c r="AB100" s="21">
        <v>23</v>
      </c>
      <c r="AD100" s="21">
        <v>18</v>
      </c>
      <c r="AE100" s="21">
        <v>26</v>
      </c>
      <c r="AF100" s="21">
        <v>2</v>
      </c>
    </row>
    <row r="101" spans="1:35" s="21" customFormat="1" x14ac:dyDescent="0.25">
      <c r="C101" s="21">
        <v>4</v>
      </c>
      <c r="D101" s="21">
        <v>13</v>
      </c>
      <c r="E101" s="21">
        <v>28</v>
      </c>
      <c r="F101" s="21">
        <v>29</v>
      </c>
      <c r="G101" s="21">
        <v>11</v>
      </c>
      <c r="H101" s="21">
        <v>1</v>
      </c>
      <c r="I101" s="21">
        <v>8</v>
      </c>
      <c r="J101" s="21">
        <v>33</v>
      </c>
      <c r="L101" s="21">
        <v>1</v>
      </c>
      <c r="M101" s="21">
        <v>5</v>
      </c>
      <c r="O101" s="21">
        <v>4</v>
      </c>
      <c r="P101" s="21">
        <v>11</v>
      </c>
      <c r="Q101" s="21">
        <v>9</v>
      </c>
      <c r="R101" s="21">
        <v>25</v>
      </c>
      <c r="V101" s="21">
        <v>12</v>
      </c>
      <c r="W101" s="21">
        <v>29</v>
      </c>
      <c r="Y101" s="21">
        <v>9</v>
      </c>
      <c r="Z101" s="21">
        <v>12</v>
      </c>
      <c r="AB101" s="21">
        <v>18</v>
      </c>
      <c r="AD101" s="21">
        <v>20</v>
      </c>
      <c r="AE101" s="21">
        <v>13</v>
      </c>
      <c r="AF101" s="21">
        <v>40</v>
      </c>
    </row>
    <row r="102" spans="1:35" s="21" customFormat="1" x14ac:dyDescent="0.25">
      <c r="D102" s="21">
        <v>2</v>
      </c>
      <c r="E102" s="21">
        <v>12</v>
      </c>
      <c r="F102" s="21">
        <v>6</v>
      </c>
      <c r="H102" s="21">
        <v>17</v>
      </c>
      <c r="I102" s="21">
        <v>1</v>
      </c>
      <c r="L102" s="21">
        <v>23</v>
      </c>
      <c r="M102" s="21">
        <v>16</v>
      </c>
      <c r="O102" s="21">
        <v>3</v>
      </c>
      <c r="P102" s="21">
        <v>2</v>
      </c>
      <c r="Q102" s="21">
        <v>1</v>
      </c>
      <c r="R102" s="21">
        <v>2</v>
      </c>
      <c r="W102" s="21">
        <v>11</v>
      </c>
      <c r="Y102" s="21">
        <v>1</v>
      </c>
      <c r="AB102" s="21">
        <v>1</v>
      </c>
      <c r="AD102" s="21">
        <v>4</v>
      </c>
      <c r="AE102" s="21">
        <v>3</v>
      </c>
    </row>
    <row r="103" spans="1:35" s="21" customFormat="1" x14ac:dyDescent="0.25">
      <c r="E103" s="21">
        <v>1</v>
      </c>
      <c r="F103" s="21">
        <v>1</v>
      </c>
      <c r="O103" s="21">
        <v>1</v>
      </c>
    </row>
    <row r="105" spans="1:35" s="21" customFormat="1" x14ac:dyDescent="0.25">
      <c r="A105" s="20" t="s">
        <v>677</v>
      </c>
      <c r="B105" s="20" t="s">
        <v>678</v>
      </c>
      <c r="C105" s="53" t="s">
        <v>1542</v>
      </c>
      <c r="D105" s="53" t="s">
        <v>1543</v>
      </c>
      <c r="E105" s="53" t="s">
        <v>1544</v>
      </c>
      <c r="F105" s="53" t="s">
        <v>1545</v>
      </c>
      <c r="G105" s="53" t="s">
        <v>1546</v>
      </c>
      <c r="H105" s="53" t="s">
        <v>1547</v>
      </c>
      <c r="I105" s="53" t="s">
        <v>1548</v>
      </c>
      <c r="J105" s="53" t="s">
        <v>1508</v>
      </c>
      <c r="K105" s="20" t="s">
        <v>1549</v>
      </c>
      <c r="L105" s="53" t="s">
        <v>1550</v>
      </c>
      <c r="M105" s="53" t="s">
        <v>1551</v>
      </c>
      <c r="N105" s="20" t="s">
        <v>1552</v>
      </c>
      <c r="O105" s="53" t="s">
        <v>1553</v>
      </c>
      <c r="P105" s="53" t="s">
        <v>1554</v>
      </c>
      <c r="Q105" s="53" t="s">
        <v>1555</v>
      </c>
      <c r="R105" s="53" t="s">
        <v>1556</v>
      </c>
      <c r="S105" s="20" t="s">
        <v>1557</v>
      </c>
      <c r="T105" s="53" t="s">
        <v>1558</v>
      </c>
      <c r="U105" s="53" t="s">
        <v>1559</v>
      </c>
      <c r="V105" s="53" t="s">
        <v>1560</v>
      </c>
      <c r="W105" s="53" t="s">
        <v>1561</v>
      </c>
      <c r="X105" s="53" t="s">
        <v>1562</v>
      </c>
      <c r="Y105" s="53" t="s">
        <v>1563</v>
      </c>
      <c r="Z105" s="53" t="s">
        <v>1564</v>
      </c>
      <c r="AA105" s="53" t="s">
        <v>1565</v>
      </c>
      <c r="AB105" s="53" t="s">
        <v>1566</v>
      </c>
      <c r="AC105" s="53" t="s">
        <v>1567</v>
      </c>
      <c r="AD105" s="53" t="s">
        <v>1568</v>
      </c>
      <c r="AE105" s="53" t="s">
        <v>1569</v>
      </c>
      <c r="AF105" s="53" t="s">
        <v>1570</v>
      </c>
      <c r="AG105" s="53" t="s">
        <v>1571</v>
      </c>
      <c r="AH105" s="53" t="s">
        <v>1572</v>
      </c>
      <c r="AI105" s="53" t="s">
        <v>1573</v>
      </c>
    </row>
    <row r="106" spans="1:35" s="21" customFormat="1" x14ac:dyDescent="0.25">
      <c r="A106" s="22">
        <v>43481.580983472224</v>
      </c>
      <c r="B106" s="23" t="s">
        <v>965</v>
      </c>
      <c r="C106" s="23" t="s">
        <v>1607</v>
      </c>
      <c r="D106" s="23" t="s">
        <v>1610</v>
      </c>
      <c r="E106" s="23" t="s">
        <v>1576</v>
      </c>
      <c r="F106" s="23" t="s">
        <v>748</v>
      </c>
      <c r="G106" s="23" t="s">
        <v>1606</v>
      </c>
      <c r="H106" s="23" t="s">
        <v>1606</v>
      </c>
      <c r="I106" s="23" t="s">
        <v>1610</v>
      </c>
      <c r="J106" s="23" t="s">
        <v>1577</v>
      </c>
      <c r="K106" s="24"/>
      <c r="L106" s="23" t="s">
        <v>1606</v>
      </c>
      <c r="M106" s="23" t="s">
        <v>1585</v>
      </c>
      <c r="N106" s="24"/>
      <c r="O106" s="23" t="s">
        <v>1583</v>
      </c>
      <c r="P106" s="23" t="s">
        <v>1610</v>
      </c>
      <c r="Q106" s="23" t="s">
        <v>1610</v>
      </c>
      <c r="R106" s="23" t="s">
        <v>1580</v>
      </c>
      <c r="S106" s="24"/>
      <c r="T106" s="24"/>
      <c r="U106" s="24"/>
      <c r="V106" s="23" t="s">
        <v>1610</v>
      </c>
      <c r="W106" s="23" t="s">
        <v>1603</v>
      </c>
      <c r="X106" s="24"/>
      <c r="Y106" s="23" t="s">
        <v>1610</v>
      </c>
      <c r="Z106" s="23" t="s">
        <v>1610</v>
      </c>
      <c r="AA106" s="24"/>
      <c r="AB106" s="23" t="s">
        <v>1610</v>
      </c>
      <c r="AC106" s="24"/>
      <c r="AD106" s="23" t="s">
        <v>1613</v>
      </c>
      <c r="AE106" s="23" t="s">
        <v>1613</v>
      </c>
      <c r="AF106" s="23" t="s">
        <v>1603</v>
      </c>
      <c r="AG106" s="24"/>
      <c r="AH106" s="24"/>
      <c r="AI106" s="24"/>
    </row>
    <row r="107" spans="1:35" s="21" customFormat="1" x14ac:dyDescent="0.25">
      <c r="A107" s="25">
        <v>43483.616812094908</v>
      </c>
      <c r="B107" s="26" t="s">
        <v>965</v>
      </c>
      <c r="C107" s="26" t="s">
        <v>1607</v>
      </c>
      <c r="D107" s="26" t="s">
        <v>1610</v>
      </c>
      <c r="E107" s="26" t="s">
        <v>1576</v>
      </c>
      <c r="F107" s="26" t="s">
        <v>748</v>
      </c>
      <c r="G107" s="26" t="s">
        <v>1606</v>
      </c>
      <c r="H107" s="26" t="s">
        <v>1606</v>
      </c>
      <c r="I107" s="26" t="s">
        <v>1613</v>
      </c>
      <c r="J107" s="26" t="s">
        <v>1577</v>
      </c>
      <c r="K107" s="27"/>
      <c r="L107" s="26" t="s">
        <v>1598</v>
      </c>
      <c r="M107" s="26" t="s">
        <v>1718</v>
      </c>
      <c r="N107" s="26" t="s">
        <v>966</v>
      </c>
      <c r="O107" s="26" t="s">
        <v>1583</v>
      </c>
      <c r="P107" s="26" t="s">
        <v>1613</v>
      </c>
      <c r="Q107" s="26" t="s">
        <v>1610</v>
      </c>
      <c r="R107" s="26" t="s">
        <v>756</v>
      </c>
      <c r="S107" s="26" t="s">
        <v>967</v>
      </c>
      <c r="T107" s="26" t="s">
        <v>968</v>
      </c>
      <c r="U107" s="27"/>
      <c r="V107" s="26" t="s">
        <v>1613</v>
      </c>
      <c r="W107" s="26" t="s">
        <v>1603</v>
      </c>
      <c r="X107" s="27"/>
      <c r="Y107" s="26" t="s">
        <v>1613</v>
      </c>
      <c r="Z107" s="26" t="s">
        <v>1610</v>
      </c>
      <c r="AA107" s="27"/>
      <c r="AB107" s="26" t="s">
        <v>1613</v>
      </c>
      <c r="AC107" s="27"/>
      <c r="AD107" s="26" t="s">
        <v>1613</v>
      </c>
      <c r="AE107" s="26" t="s">
        <v>1613</v>
      </c>
      <c r="AF107" s="26" t="s">
        <v>1603</v>
      </c>
      <c r="AG107" s="27"/>
      <c r="AH107" s="27"/>
      <c r="AI107" s="27"/>
    </row>
    <row r="108" spans="1:35" s="21" customFormat="1" x14ac:dyDescent="0.25">
      <c r="A108" s="22">
        <v>43488.580069097225</v>
      </c>
      <c r="B108" s="23" t="s">
        <v>965</v>
      </c>
      <c r="C108" s="23" t="s">
        <v>1607</v>
      </c>
      <c r="D108" s="23" t="s">
        <v>1610</v>
      </c>
      <c r="E108" s="23" t="s">
        <v>1576</v>
      </c>
      <c r="F108" s="23" t="s">
        <v>1576</v>
      </c>
      <c r="G108" s="23" t="s">
        <v>1606</v>
      </c>
      <c r="H108" s="23" t="s">
        <v>1606</v>
      </c>
      <c r="I108" s="23" t="s">
        <v>1610</v>
      </c>
      <c r="J108" s="23" t="s">
        <v>1584</v>
      </c>
      <c r="K108" s="23" t="s">
        <v>969</v>
      </c>
      <c r="L108" s="23" t="s">
        <v>1598</v>
      </c>
      <c r="M108" s="23" t="s">
        <v>1589</v>
      </c>
      <c r="N108" s="24"/>
      <c r="O108" s="23" t="s">
        <v>1583</v>
      </c>
      <c r="P108" s="23" t="s">
        <v>1610</v>
      </c>
      <c r="Q108" s="23" t="s">
        <v>1610</v>
      </c>
      <c r="R108" s="23" t="s">
        <v>1601</v>
      </c>
      <c r="S108" s="24"/>
      <c r="T108" s="23" t="s">
        <v>970</v>
      </c>
      <c r="U108" s="24"/>
      <c r="V108" s="23" t="s">
        <v>1610</v>
      </c>
      <c r="W108" s="23" t="s">
        <v>1603</v>
      </c>
      <c r="X108" s="24"/>
      <c r="Y108" s="23" t="s">
        <v>1610</v>
      </c>
      <c r="Z108" s="23" t="s">
        <v>1610</v>
      </c>
      <c r="AA108" s="24"/>
      <c r="AB108" s="23" t="s">
        <v>1610</v>
      </c>
      <c r="AC108" s="24"/>
      <c r="AD108" s="23" t="s">
        <v>1610</v>
      </c>
      <c r="AE108" s="23" t="s">
        <v>1610</v>
      </c>
      <c r="AF108" s="23" t="s">
        <v>1603</v>
      </c>
      <c r="AG108" s="24"/>
      <c r="AH108" s="24"/>
      <c r="AI108" s="24"/>
    </row>
    <row r="109" spans="1:35" s="21" customFormat="1" x14ac:dyDescent="0.25">
      <c r="A109" s="25">
        <v>43491.393324803241</v>
      </c>
      <c r="B109" s="26" t="s">
        <v>965</v>
      </c>
      <c r="C109" s="26" t="s">
        <v>1607</v>
      </c>
      <c r="D109" s="26" t="s">
        <v>1610</v>
      </c>
      <c r="E109" s="26" t="s">
        <v>1576</v>
      </c>
      <c r="F109" s="26" t="s">
        <v>1576</v>
      </c>
      <c r="G109" s="26" t="s">
        <v>1606</v>
      </c>
      <c r="H109" s="26" t="s">
        <v>1606</v>
      </c>
      <c r="I109" s="26" t="s">
        <v>1610</v>
      </c>
      <c r="J109" s="26" t="s">
        <v>1584</v>
      </c>
      <c r="K109" s="27"/>
      <c r="L109" s="26" t="s">
        <v>1606</v>
      </c>
      <c r="M109" s="26" t="s">
        <v>1585</v>
      </c>
      <c r="N109" s="27"/>
      <c r="O109" s="26" t="s">
        <v>1583</v>
      </c>
      <c r="P109" s="26" t="s">
        <v>1610</v>
      </c>
      <c r="Q109" s="26" t="s">
        <v>1610</v>
      </c>
      <c r="R109" s="26" t="s">
        <v>1580</v>
      </c>
      <c r="S109" s="27"/>
      <c r="T109" s="26" t="s">
        <v>971</v>
      </c>
      <c r="U109" s="27"/>
      <c r="V109" s="26" t="s">
        <v>1610</v>
      </c>
      <c r="W109" s="26" t="s">
        <v>1598</v>
      </c>
      <c r="X109" s="27"/>
      <c r="Y109" s="26" t="s">
        <v>1610</v>
      </c>
      <c r="Z109" s="26" t="s">
        <v>1610</v>
      </c>
      <c r="AA109" s="27"/>
      <c r="AB109" s="26" t="s">
        <v>1613</v>
      </c>
      <c r="AC109" s="26" t="s">
        <v>972</v>
      </c>
      <c r="AD109" s="26" t="s">
        <v>1613</v>
      </c>
      <c r="AE109" s="26" t="s">
        <v>1613</v>
      </c>
      <c r="AF109" s="26" t="s">
        <v>1603</v>
      </c>
      <c r="AG109" s="27"/>
      <c r="AH109" s="26" t="s">
        <v>973</v>
      </c>
      <c r="AI109" s="27"/>
    </row>
    <row r="110" spans="1:35" s="21" customFormat="1" x14ac:dyDescent="0.25">
      <c r="A110" s="22">
        <v>43491.576459710646</v>
      </c>
      <c r="B110" s="23" t="s">
        <v>965</v>
      </c>
      <c r="C110" s="23" t="s">
        <v>1607</v>
      </c>
      <c r="D110" s="23" t="s">
        <v>1610</v>
      </c>
      <c r="E110" s="23" t="s">
        <v>748</v>
      </c>
      <c r="F110" s="23" t="s">
        <v>1576</v>
      </c>
      <c r="G110" s="23" t="s">
        <v>1606</v>
      </c>
      <c r="H110" s="23" t="s">
        <v>1606</v>
      </c>
      <c r="I110" s="23" t="s">
        <v>1610</v>
      </c>
      <c r="J110" s="23" t="s">
        <v>1577</v>
      </c>
      <c r="K110" s="24"/>
      <c r="L110" s="23" t="s">
        <v>1598</v>
      </c>
      <c r="M110" s="23" t="s">
        <v>974</v>
      </c>
      <c r="N110" s="23" t="s">
        <v>975</v>
      </c>
      <c r="O110" s="23" t="s">
        <v>1583</v>
      </c>
      <c r="P110" s="23" t="s">
        <v>1613</v>
      </c>
      <c r="Q110" s="23" t="s">
        <v>1610</v>
      </c>
      <c r="R110" s="23" t="s">
        <v>1580</v>
      </c>
      <c r="S110" s="24"/>
      <c r="T110" s="23" t="s">
        <v>976</v>
      </c>
      <c r="U110" s="24"/>
      <c r="V110" s="23" t="s">
        <v>1610</v>
      </c>
      <c r="W110" s="23" t="s">
        <v>1603</v>
      </c>
      <c r="X110" s="24"/>
      <c r="Y110" s="23" t="s">
        <v>1610</v>
      </c>
      <c r="Z110" s="23" t="s">
        <v>1610</v>
      </c>
      <c r="AA110" s="24"/>
      <c r="AB110" s="23" t="s">
        <v>1610</v>
      </c>
      <c r="AC110" s="24"/>
      <c r="AD110" s="23" t="s">
        <v>1613</v>
      </c>
      <c r="AE110" s="23" t="s">
        <v>1613</v>
      </c>
      <c r="AF110" s="23" t="s">
        <v>1603</v>
      </c>
      <c r="AG110" s="24"/>
      <c r="AH110" s="24"/>
      <c r="AI110" s="24"/>
    </row>
    <row r="111" spans="1:35" s="21" customFormat="1" x14ac:dyDescent="0.25">
      <c r="A111" s="25">
        <v>43493.794350925928</v>
      </c>
      <c r="B111" s="26" t="s">
        <v>965</v>
      </c>
      <c r="C111" s="26" t="s">
        <v>1616</v>
      </c>
      <c r="D111" s="26" t="s">
        <v>1613</v>
      </c>
      <c r="E111" s="26" t="s">
        <v>748</v>
      </c>
      <c r="F111" s="26" t="s">
        <v>1576</v>
      </c>
      <c r="G111" s="26" t="s">
        <v>1606</v>
      </c>
      <c r="H111" s="26" t="s">
        <v>1606</v>
      </c>
      <c r="I111" s="26" t="s">
        <v>1610</v>
      </c>
      <c r="J111" s="26" t="s">
        <v>1577</v>
      </c>
      <c r="K111" s="27"/>
      <c r="L111" s="26" t="s">
        <v>1606</v>
      </c>
      <c r="M111" s="26" t="s">
        <v>1589</v>
      </c>
      <c r="N111" s="27"/>
      <c r="O111" s="26" t="s">
        <v>1579</v>
      </c>
      <c r="P111" s="26" t="s">
        <v>1613</v>
      </c>
      <c r="Q111" s="26" t="s">
        <v>1613</v>
      </c>
      <c r="R111" s="26" t="s">
        <v>1601</v>
      </c>
      <c r="S111" s="27"/>
      <c r="T111" s="27"/>
      <c r="U111" s="27"/>
      <c r="V111" s="26" t="s">
        <v>1610</v>
      </c>
      <c r="W111" s="26" t="s">
        <v>1606</v>
      </c>
      <c r="X111" s="26" t="s">
        <v>977</v>
      </c>
      <c r="Y111" s="26" t="s">
        <v>1610</v>
      </c>
      <c r="Z111" s="26" t="s">
        <v>1610</v>
      </c>
      <c r="AA111" s="27"/>
      <c r="AB111" s="26" t="s">
        <v>1613</v>
      </c>
      <c r="AC111" s="27"/>
      <c r="AD111" s="26" t="s">
        <v>1610</v>
      </c>
      <c r="AE111" s="26" t="s">
        <v>1610</v>
      </c>
      <c r="AF111" s="26" t="s">
        <v>1603</v>
      </c>
      <c r="AG111" s="27"/>
      <c r="AH111" s="27"/>
      <c r="AI111" s="27"/>
    </row>
    <row r="112" spans="1:35" s="21" customFormat="1" x14ac:dyDescent="0.25">
      <c r="A112" s="22">
        <v>43494.713137928236</v>
      </c>
      <c r="B112" s="23" t="s">
        <v>965</v>
      </c>
      <c r="C112" s="23" t="s">
        <v>1607</v>
      </c>
      <c r="D112" s="23" t="s">
        <v>1613</v>
      </c>
      <c r="E112" s="23" t="s">
        <v>1576</v>
      </c>
      <c r="F112" s="23" t="s">
        <v>1576</v>
      </c>
      <c r="G112" s="23" t="s">
        <v>1606</v>
      </c>
      <c r="H112" s="23" t="s">
        <v>1606</v>
      </c>
      <c r="I112" s="23" t="s">
        <v>1610</v>
      </c>
      <c r="J112" s="23" t="s">
        <v>1584</v>
      </c>
      <c r="K112" s="24"/>
      <c r="L112" s="23" t="s">
        <v>1606</v>
      </c>
      <c r="M112" s="23" t="s">
        <v>1585</v>
      </c>
      <c r="N112" s="23" t="s">
        <v>978</v>
      </c>
      <c r="O112" s="23" t="s">
        <v>1583</v>
      </c>
      <c r="P112" s="23" t="s">
        <v>1610</v>
      </c>
      <c r="Q112" s="23" t="s">
        <v>1610</v>
      </c>
      <c r="R112" s="23" t="s">
        <v>1601</v>
      </c>
      <c r="S112" s="24"/>
      <c r="T112" s="24"/>
      <c r="U112" s="24"/>
      <c r="V112" s="23" t="s">
        <v>1613</v>
      </c>
      <c r="W112" s="23" t="s">
        <v>1603</v>
      </c>
      <c r="X112" s="24"/>
      <c r="Y112" s="23" t="s">
        <v>1610</v>
      </c>
      <c r="Z112" s="23" t="s">
        <v>1610</v>
      </c>
      <c r="AA112" s="24"/>
      <c r="AB112" s="23" t="s">
        <v>1610</v>
      </c>
      <c r="AC112" s="24"/>
      <c r="AD112" s="23" t="s">
        <v>1613</v>
      </c>
      <c r="AE112" s="23" t="s">
        <v>1613</v>
      </c>
      <c r="AF112" s="23" t="s">
        <v>1603</v>
      </c>
      <c r="AG112" s="24"/>
      <c r="AH112" s="24"/>
      <c r="AI112" s="24"/>
    </row>
    <row r="113" spans="1:35" s="21" customFormat="1" x14ac:dyDescent="0.25">
      <c r="A113" s="25">
        <v>43497.994794085651</v>
      </c>
      <c r="B113" s="26" t="s">
        <v>965</v>
      </c>
      <c r="C113" s="26" t="s">
        <v>1575</v>
      </c>
      <c r="D113" s="26" t="s">
        <v>1627</v>
      </c>
      <c r="E113" s="26" t="s">
        <v>1616</v>
      </c>
      <c r="F113" s="26" t="s">
        <v>769</v>
      </c>
      <c r="G113" s="26" t="s">
        <v>1603</v>
      </c>
      <c r="H113" s="26" t="s">
        <v>1603</v>
      </c>
      <c r="I113" s="26" t="s">
        <v>1613</v>
      </c>
      <c r="J113" s="26" t="s">
        <v>1577</v>
      </c>
      <c r="K113" s="26" t="s">
        <v>979</v>
      </c>
      <c r="L113" s="26" t="s">
        <v>1606</v>
      </c>
      <c r="M113" s="26" t="s">
        <v>955</v>
      </c>
      <c r="N113" s="26" t="s">
        <v>980</v>
      </c>
      <c r="O113" s="26" t="s">
        <v>769</v>
      </c>
      <c r="P113" s="26" t="s">
        <v>1627</v>
      </c>
      <c r="Q113" s="26" t="s">
        <v>1610</v>
      </c>
      <c r="R113" s="26" t="s">
        <v>1601</v>
      </c>
      <c r="S113" s="27"/>
      <c r="T113" s="26" t="s">
        <v>981</v>
      </c>
      <c r="U113" s="26" t="s">
        <v>982</v>
      </c>
      <c r="V113" s="26" t="s">
        <v>1610</v>
      </c>
      <c r="W113" s="26" t="s">
        <v>1603</v>
      </c>
      <c r="X113" s="27"/>
      <c r="Y113" s="26" t="s">
        <v>1613</v>
      </c>
      <c r="Z113" s="26" t="s">
        <v>1610</v>
      </c>
      <c r="AA113" s="27"/>
      <c r="AB113" s="26" t="s">
        <v>1610</v>
      </c>
      <c r="AC113" s="27"/>
      <c r="AD113" s="26" t="s">
        <v>1613</v>
      </c>
      <c r="AE113" s="26" t="s">
        <v>1620</v>
      </c>
      <c r="AF113" s="26" t="s">
        <v>1603</v>
      </c>
      <c r="AG113" s="27"/>
      <c r="AH113" s="26" t="s">
        <v>983</v>
      </c>
      <c r="AI113" s="26" t="s">
        <v>984</v>
      </c>
    </row>
    <row r="114" spans="1:35" s="21" customFormat="1" x14ac:dyDescent="0.25">
      <c r="A114" s="22">
        <v>43503.452360752315</v>
      </c>
      <c r="B114" s="23" t="s">
        <v>965</v>
      </c>
      <c r="C114" s="23" t="s">
        <v>1607</v>
      </c>
      <c r="D114" s="23" t="s">
        <v>1610</v>
      </c>
      <c r="E114" s="23" t="s">
        <v>1576</v>
      </c>
      <c r="F114" s="23" t="s">
        <v>1576</v>
      </c>
      <c r="G114" s="23" t="s">
        <v>1606</v>
      </c>
      <c r="H114" s="23" t="s">
        <v>1606</v>
      </c>
      <c r="I114" s="23" t="s">
        <v>1613</v>
      </c>
      <c r="J114" s="23" t="s">
        <v>1577</v>
      </c>
      <c r="K114" s="23" t="s">
        <v>985</v>
      </c>
      <c r="L114" s="23" t="s">
        <v>1606</v>
      </c>
      <c r="M114" s="23" t="s">
        <v>1585</v>
      </c>
      <c r="N114" s="23" t="s">
        <v>986</v>
      </c>
      <c r="O114" s="23" t="s">
        <v>1583</v>
      </c>
      <c r="P114" s="23" t="s">
        <v>1610</v>
      </c>
      <c r="Q114" s="23" t="s">
        <v>1610</v>
      </c>
      <c r="R114" s="23" t="s">
        <v>1580</v>
      </c>
      <c r="S114" s="24"/>
      <c r="T114" s="23" t="s">
        <v>987</v>
      </c>
      <c r="U114" s="24"/>
      <c r="V114" s="23" t="s">
        <v>1610</v>
      </c>
      <c r="W114" s="23" t="s">
        <v>1598</v>
      </c>
      <c r="X114" s="24"/>
      <c r="Y114" s="23" t="s">
        <v>1610</v>
      </c>
      <c r="Z114" s="23" t="s">
        <v>1610</v>
      </c>
      <c r="AA114" s="23" t="s">
        <v>988</v>
      </c>
      <c r="AB114" s="23" t="s">
        <v>1613</v>
      </c>
      <c r="AC114" s="23" t="s">
        <v>989</v>
      </c>
      <c r="AD114" s="23" t="s">
        <v>1610</v>
      </c>
      <c r="AE114" s="23" t="s">
        <v>1610</v>
      </c>
      <c r="AF114" s="23" t="s">
        <v>1606</v>
      </c>
      <c r="AG114" s="23" t="s">
        <v>990</v>
      </c>
      <c r="AH114" s="24"/>
      <c r="AI114" s="24"/>
    </row>
    <row r="115" spans="1:35" s="21" customFormat="1" x14ac:dyDescent="0.25">
      <c r="A115" s="25">
        <v>43504.358658449069</v>
      </c>
      <c r="B115" s="26" t="s">
        <v>965</v>
      </c>
      <c r="C115" s="26" t="s">
        <v>1607</v>
      </c>
      <c r="D115" s="26" t="s">
        <v>1610</v>
      </c>
      <c r="E115" s="26" t="s">
        <v>1576</v>
      </c>
      <c r="F115" s="26" t="s">
        <v>1576</v>
      </c>
      <c r="G115" s="26" t="s">
        <v>1606</v>
      </c>
      <c r="H115" s="26" t="s">
        <v>1606</v>
      </c>
      <c r="I115" s="26" t="s">
        <v>1610</v>
      </c>
      <c r="J115" s="26" t="s">
        <v>1577</v>
      </c>
      <c r="K115" s="27"/>
      <c r="L115" s="26" t="s">
        <v>1606</v>
      </c>
      <c r="M115" s="26" t="s">
        <v>1589</v>
      </c>
      <c r="N115" s="27"/>
      <c r="O115" s="26" t="s">
        <v>1583</v>
      </c>
      <c r="P115" s="26" t="s">
        <v>1610</v>
      </c>
      <c r="Q115" s="26" t="s">
        <v>1610</v>
      </c>
      <c r="R115" s="26" t="s">
        <v>1580</v>
      </c>
      <c r="S115" s="27"/>
      <c r="T115" s="27"/>
      <c r="U115" s="27"/>
      <c r="V115" s="26" t="s">
        <v>1610</v>
      </c>
      <c r="W115" s="26" t="s">
        <v>1603</v>
      </c>
      <c r="X115" s="27"/>
      <c r="Y115" s="26" t="s">
        <v>1610</v>
      </c>
      <c r="Z115" s="26" t="s">
        <v>1610</v>
      </c>
      <c r="AA115" s="27"/>
      <c r="AB115" s="26" t="s">
        <v>1610</v>
      </c>
      <c r="AC115" s="27"/>
      <c r="AD115" s="26" t="s">
        <v>1610</v>
      </c>
      <c r="AE115" s="26" t="s">
        <v>1610</v>
      </c>
      <c r="AF115" s="26" t="s">
        <v>1603</v>
      </c>
      <c r="AG115" s="27"/>
      <c r="AH115" s="27"/>
      <c r="AI115" s="27"/>
    </row>
    <row r="116" spans="1:35" s="21" customFormat="1" x14ac:dyDescent="0.25">
      <c r="A116" s="22">
        <v>43509.595486261576</v>
      </c>
      <c r="B116" s="23" t="s">
        <v>965</v>
      </c>
      <c r="C116" s="23" t="s">
        <v>1607</v>
      </c>
      <c r="D116" s="23" t="s">
        <v>1613</v>
      </c>
      <c r="E116" s="23" t="s">
        <v>1576</v>
      </c>
      <c r="F116" s="23" t="s">
        <v>1576</v>
      </c>
      <c r="G116" s="23" t="s">
        <v>1606</v>
      </c>
      <c r="H116" s="23" t="s">
        <v>1606</v>
      </c>
      <c r="I116" s="23" t="s">
        <v>1610</v>
      </c>
      <c r="J116" s="23" t="s">
        <v>1577</v>
      </c>
      <c r="K116" s="23" t="s">
        <v>991</v>
      </c>
      <c r="L116" s="23" t="s">
        <v>1606</v>
      </c>
      <c r="M116" s="23" t="s">
        <v>974</v>
      </c>
      <c r="N116" s="23" t="s">
        <v>992</v>
      </c>
      <c r="O116" s="23" t="s">
        <v>1579</v>
      </c>
      <c r="P116" s="23" t="s">
        <v>1610</v>
      </c>
      <c r="Q116" s="23" t="s">
        <v>1610</v>
      </c>
      <c r="R116" s="23" t="s">
        <v>1601</v>
      </c>
      <c r="S116" s="24"/>
      <c r="T116" s="23" t="s">
        <v>993</v>
      </c>
      <c r="U116" s="24"/>
      <c r="V116" s="23" t="s">
        <v>1610</v>
      </c>
      <c r="W116" s="23" t="s">
        <v>1603</v>
      </c>
      <c r="X116" s="24"/>
      <c r="Y116" s="23" t="s">
        <v>1610</v>
      </c>
      <c r="Z116" s="23" t="s">
        <v>1610</v>
      </c>
      <c r="AA116" s="24"/>
      <c r="AB116" s="23" t="s">
        <v>1610</v>
      </c>
      <c r="AC116" s="24"/>
      <c r="AD116" s="23" t="s">
        <v>1610</v>
      </c>
      <c r="AE116" s="23" t="s">
        <v>1610</v>
      </c>
      <c r="AF116" s="23" t="s">
        <v>1603</v>
      </c>
      <c r="AG116" s="24"/>
      <c r="AH116" s="24"/>
      <c r="AI116" s="24"/>
    </row>
    <row r="117" spans="1:35" s="21" customFormat="1" x14ac:dyDescent="0.25">
      <c r="A117" s="28">
        <v>43522.457739837962</v>
      </c>
      <c r="B117" s="29" t="s">
        <v>965</v>
      </c>
      <c r="C117" s="29" t="s">
        <v>1607</v>
      </c>
      <c r="D117" s="29" t="s">
        <v>1610</v>
      </c>
      <c r="E117" s="29" t="s">
        <v>1576</v>
      </c>
      <c r="F117" s="29" t="s">
        <v>1576</v>
      </c>
      <c r="G117" s="29" t="s">
        <v>1606</v>
      </c>
      <c r="H117" s="29" t="s">
        <v>1606</v>
      </c>
      <c r="I117" s="29" t="s">
        <v>1610</v>
      </c>
      <c r="J117" s="29" t="s">
        <v>1577</v>
      </c>
      <c r="K117" s="30"/>
      <c r="L117" s="29" t="s">
        <v>1606</v>
      </c>
      <c r="M117" s="29" t="s">
        <v>1585</v>
      </c>
      <c r="N117" s="30"/>
      <c r="O117" s="29" t="s">
        <v>1583</v>
      </c>
      <c r="P117" s="29" t="s">
        <v>1610</v>
      </c>
      <c r="Q117" s="29" t="s">
        <v>1610</v>
      </c>
      <c r="R117" s="29" t="s">
        <v>1580</v>
      </c>
      <c r="S117" s="30"/>
      <c r="T117" s="30"/>
      <c r="U117" s="30"/>
      <c r="V117" s="29" t="s">
        <v>1610</v>
      </c>
      <c r="W117" s="29" t="s">
        <v>1603</v>
      </c>
      <c r="X117" s="30"/>
      <c r="Y117" s="29" t="s">
        <v>1610</v>
      </c>
      <c r="Z117" s="29" t="s">
        <v>1610</v>
      </c>
      <c r="AA117" s="30"/>
      <c r="AB117" s="29" t="s">
        <v>1610</v>
      </c>
      <c r="AC117" s="30"/>
      <c r="AD117" s="29" t="s">
        <v>1610</v>
      </c>
      <c r="AE117" s="29" t="s">
        <v>1610</v>
      </c>
      <c r="AF117" s="29" t="s">
        <v>1603</v>
      </c>
      <c r="AG117" s="30"/>
      <c r="AH117" s="30"/>
      <c r="AI117" s="30"/>
    </row>
    <row r="118" spans="1:35" s="21" customFormat="1" x14ac:dyDescent="0.25"/>
    <row r="119" spans="1:35" s="21" customFormat="1" x14ac:dyDescent="0.25">
      <c r="B119" s="66">
        <v>12</v>
      </c>
      <c r="C119" s="21">
        <v>10</v>
      </c>
      <c r="D119" s="21">
        <v>8</v>
      </c>
      <c r="G119" s="21">
        <v>11</v>
      </c>
      <c r="H119" s="21">
        <v>11</v>
      </c>
      <c r="I119" s="21">
        <v>9</v>
      </c>
      <c r="J119" s="21">
        <v>3</v>
      </c>
      <c r="L119" s="21">
        <v>9</v>
      </c>
      <c r="M119" s="21">
        <v>6</v>
      </c>
      <c r="O119" s="21">
        <v>9</v>
      </c>
      <c r="P119" s="21">
        <v>8</v>
      </c>
      <c r="Q119" s="21">
        <v>11</v>
      </c>
      <c r="R119" s="21">
        <v>6</v>
      </c>
      <c r="V119" s="21">
        <v>10</v>
      </c>
      <c r="W119" s="21">
        <v>1</v>
      </c>
      <c r="Y119" s="21">
        <v>10</v>
      </c>
      <c r="Z119" s="21">
        <v>12</v>
      </c>
      <c r="AB119" s="21">
        <v>8</v>
      </c>
      <c r="AD119" s="21">
        <v>6</v>
      </c>
      <c r="AE119" s="21">
        <v>6</v>
      </c>
      <c r="AF119" s="21">
        <v>1</v>
      </c>
    </row>
    <row r="120" spans="1:35" s="21" customFormat="1" x14ac:dyDescent="0.25">
      <c r="C120" s="21">
        <v>1</v>
      </c>
      <c r="D120" s="21">
        <v>3</v>
      </c>
      <c r="E120" s="21">
        <v>9</v>
      </c>
      <c r="F120" s="21">
        <v>9</v>
      </c>
      <c r="G120" s="21">
        <v>1</v>
      </c>
      <c r="H120" s="21">
        <v>1</v>
      </c>
      <c r="I120" s="21">
        <v>3</v>
      </c>
      <c r="J120" s="21">
        <v>9</v>
      </c>
      <c r="L120" s="21">
        <v>3</v>
      </c>
      <c r="M120" s="21">
        <v>8</v>
      </c>
      <c r="O120" s="21">
        <v>2</v>
      </c>
      <c r="P120" s="21">
        <v>3</v>
      </c>
      <c r="Q120" s="21">
        <v>1</v>
      </c>
      <c r="R120" s="21">
        <v>5</v>
      </c>
      <c r="V120" s="21">
        <v>2</v>
      </c>
      <c r="W120" s="21">
        <v>9</v>
      </c>
      <c r="Y120" s="21">
        <v>2</v>
      </c>
      <c r="AB120" s="21">
        <v>4</v>
      </c>
      <c r="AD120" s="21">
        <v>6</v>
      </c>
      <c r="AE120" s="21">
        <v>5</v>
      </c>
      <c r="AF120" s="21">
        <v>11</v>
      </c>
    </row>
    <row r="121" spans="1:35" s="21" customFormat="1" x14ac:dyDescent="0.25">
      <c r="C121" s="21">
        <v>1</v>
      </c>
      <c r="D121" s="21">
        <v>1</v>
      </c>
      <c r="E121" s="21">
        <v>2</v>
      </c>
      <c r="F121" s="21">
        <v>2</v>
      </c>
      <c r="M121" s="21">
        <v>2</v>
      </c>
      <c r="O121" s="21">
        <v>1</v>
      </c>
      <c r="P121" s="21">
        <v>1</v>
      </c>
      <c r="R121" s="21">
        <v>1</v>
      </c>
      <c r="W121" s="43">
        <v>2</v>
      </c>
      <c r="AE121" s="21">
        <v>1</v>
      </c>
    </row>
    <row r="122" spans="1:35" s="21" customFormat="1" x14ac:dyDescent="0.25">
      <c r="E122" s="21">
        <v>1</v>
      </c>
      <c r="F122" s="21">
        <v>1</v>
      </c>
    </row>
    <row r="124" spans="1:35" s="21" customFormat="1" x14ac:dyDescent="0.25">
      <c r="A124" s="20" t="s">
        <v>677</v>
      </c>
      <c r="B124" s="20" t="s">
        <v>678</v>
      </c>
      <c r="C124" s="53" t="s">
        <v>1542</v>
      </c>
      <c r="D124" s="53" t="s">
        <v>1543</v>
      </c>
      <c r="E124" s="53" t="s">
        <v>1544</v>
      </c>
      <c r="F124" s="53" t="s">
        <v>1545</v>
      </c>
      <c r="G124" s="53" t="s">
        <v>1546</v>
      </c>
      <c r="H124" s="53" t="s">
        <v>1547</v>
      </c>
      <c r="I124" s="53" t="s">
        <v>1548</v>
      </c>
      <c r="J124" s="53" t="s">
        <v>1508</v>
      </c>
      <c r="K124" s="20" t="s">
        <v>1549</v>
      </c>
      <c r="L124" s="53" t="s">
        <v>1550</v>
      </c>
      <c r="M124" s="53" t="s">
        <v>1551</v>
      </c>
      <c r="N124" s="20" t="s">
        <v>1552</v>
      </c>
      <c r="O124" s="53" t="s">
        <v>1553</v>
      </c>
      <c r="P124" s="53" t="s">
        <v>1554</v>
      </c>
      <c r="Q124" s="53" t="s">
        <v>1555</v>
      </c>
      <c r="R124" s="53" t="s">
        <v>1556</v>
      </c>
      <c r="S124" s="20" t="s">
        <v>1557</v>
      </c>
      <c r="T124" s="53" t="s">
        <v>1558</v>
      </c>
      <c r="U124" s="53" t="s">
        <v>1559</v>
      </c>
      <c r="V124" s="53" t="s">
        <v>1560</v>
      </c>
      <c r="W124" s="53" t="s">
        <v>1561</v>
      </c>
      <c r="X124" s="53" t="s">
        <v>1562</v>
      </c>
      <c r="Y124" s="53" t="s">
        <v>1563</v>
      </c>
      <c r="Z124" s="53" t="s">
        <v>1564</v>
      </c>
      <c r="AA124" s="53" t="s">
        <v>1565</v>
      </c>
      <c r="AB124" s="53" t="s">
        <v>1566</v>
      </c>
      <c r="AC124" s="53" t="s">
        <v>1567</v>
      </c>
      <c r="AD124" s="53" t="s">
        <v>1568</v>
      </c>
      <c r="AE124" s="53" t="s">
        <v>1569</v>
      </c>
      <c r="AF124" s="53" t="s">
        <v>1570</v>
      </c>
      <c r="AG124" s="53" t="s">
        <v>1571</v>
      </c>
      <c r="AH124" s="53" t="s">
        <v>1572</v>
      </c>
      <c r="AI124" s="53" t="s">
        <v>1573</v>
      </c>
    </row>
    <row r="125" spans="1:35" s="21" customFormat="1" x14ac:dyDescent="0.25">
      <c r="A125" s="22">
        <v>43486.54737054398</v>
      </c>
      <c r="B125" s="23" t="s">
        <v>994</v>
      </c>
      <c r="C125" s="23" t="s">
        <v>1607</v>
      </c>
      <c r="D125" s="23" t="s">
        <v>1613</v>
      </c>
      <c r="E125" s="23" t="s">
        <v>1576</v>
      </c>
      <c r="F125" s="23" t="s">
        <v>1576</v>
      </c>
      <c r="G125" s="23" t="s">
        <v>1606</v>
      </c>
      <c r="H125" s="23" t="s">
        <v>1606</v>
      </c>
      <c r="I125" s="23" t="s">
        <v>1610</v>
      </c>
      <c r="J125" s="23" t="s">
        <v>1577</v>
      </c>
      <c r="K125" s="24"/>
      <c r="L125" s="23" t="s">
        <v>1598</v>
      </c>
      <c r="M125" s="23" t="s">
        <v>1585</v>
      </c>
      <c r="N125" s="24"/>
      <c r="O125" s="23" t="s">
        <v>1583</v>
      </c>
      <c r="P125" s="23" t="s">
        <v>1610</v>
      </c>
      <c r="Q125" s="23" t="s">
        <v>1610</v>
      </c>
      <c r="R125" s="23" t="s">
        <v>1580</v>
      </c>
      <c r="S125" s="24"/>
      <c r="T125" s="23" t="s">
        <v>995</v>
      </c>
      <c r="U125" s="23" t="s">
        <v>996</v>
      </c>
      <c r="V125" s="23" t="s">
        <v>1610</v>
      </c>
      <c r="W125" s="23" t="s">
        <v>1603</v>
      </c>
      <c r="X125" s="24"/>
      <c r="Y125" s="23" t="s">
        <v>1610</v>
      </c>
      <c r="Z125" s="23" t="s">
        <v>1610</v>
      </c>
      <c r="AA125" s="24"/>
      <c r="AB125" s="23" t="s">
        <v>1610</v>
      </c>
      <c r="AC125" s="24"/>
      <c r="AD125" s="23" t="s">
        <v>1610</v>
      </c>
      <c r="AE125" s="23" t="s">
        <v>1610</v>
      </c>
      <c r="AF125" s="23" t="s">
        <v>1603</v>
      </c>
      <c r="AG125" s="24"/>
      <c r="AH125" s="24"/>
      <c r="AI125" s="23" t="s">
        <v>997</v>
      </c>
    </row>
    <row r="126" spans="1:35" s="21" customFormat="1" x14ac:dyDescent="0.25">
      <c r="A126" s="25">
        <v>43486.557614247686</v>
      </c>
      <c r="B126" s="26" t="s">
        <v>994</v>
      </c>
      <c r="C126" s="26" t="s">
        <v>1607</v>
      </c>
      <c r="D126" s="26" t="s">
        <v>1610</v>
      </c>
      <c r="E126" s="26" t="s">
        <v>1576</v>
      </c>
      <c r="F126" s="26" t="s">
        <v>1576</v>
      </c>
      <c r="G126" s="26" t="s">
        <v>1606</v>
      </c>
      <c r="H126" s="26" t="s">
        <v>1606</v>
      </c>
      <c r="I126" s="26" t="s">
        <v>1610</v>
      </c>
      <c r="J126" s="26" t="s">
        <v>1584</v>
      </c>
      <c r="K126" s="27"/>
      <c r="L126" s="26" t="s">
        <v>1598</v>
      </c>
      <c r="M126" s="26" t="s">
        <v>1718</v>
      </c>
      <c r="N126" s="26" t="s">
        <v>998</v>
      </c>
      <c r="O126" s="26" t="s">
        <v>1583</v>
      </c>
      <c r="P126" s="26" t="s">
        <v>1610</v>
      </c>
      <c r="Q126" s="26" t="s">
        <v>1610</v>
      </c>
      <c r="R126" s="26" t="s">
        <v>1580</v>
      </c>
      <c r="S126" s="27"/>
      <c r="T126" s="26" t="s">
        <v>999</v>
      </c>
      <c r="U126" s="27"/>
      <c r="V126" s="26" t="s">
        <v>1610</v>
      </c>
      <c r="W126" s="26" t="s">
        <v>1603</v>
      </c>
      <c r="X126" s="27"/>
      <c r="Y126" s="26" t="s">
        <v>1610</v>
      </c>
      <c r="Z126" s="26" t="s">
        <v>1610</v>
      </c>
      <c r="AA126" s="27"/>
      <c r="AB126" s="26" t="s">
        <v>1610</v>
      </c>
      <c r="AC126" s="27"/>
      <c r="AD126" s="26" t="s">
        <v>1613</v>
      </c>
      <c r="AE126" s="26" t="s">
        <v>1610</v>
      </c>
      <c r="AF126" s="26" t="s">
        <v>1603</v>
      </c>
      <c r="AG126" s="27"/>
      <c r="AH126" s="27"/>
      <c r="AI126" s="27"/>
    </row>
    <row r="127" spans="1:35" s="21" customFormat="1" x14ac:dyDescent="0.25">
      <c r="A127" s="22">
        <v>43486.579792407407</v>
      </c>
      <c r="B127" s="23" t="s">
        <v>994</v>
      </c>
      <c r="C127" s="23" t="s">
        <v>1607</v>
      </c>
      <c r="D127" s="23" t="s">
        <v>1613</v>
      </c>
      <c r="E127" s="23" t="s">
        <v>748</v>
      </c>
      <c r="F127" s="23" t="s">
        <v>748</v>
      </c>
      <c r="G127" s="23" t="s">
        <v>1598</v>
      </c>
      <c r="H127" s="23" t="s">
        <v>1581</v>
      </c>
      <c r="I127" s="23" t="s">
        <v>1610</v>
      </c>
      <c r="J127" s="23" t="s">
        <v>1577</v>
      </c>
      <c r="K127" s="23" t="s">
        <v>1000</v>
      </c>
      <c r="L127" s="23" t="s">
        <v>1603</v>
      </c>
      <c r="M127" s="23" t="s">
        <v>1589</v>
      </c>
      <c r="N127" s="24"/>
      <c r="O127" s="23" t="s">
        <v>1583</v>
      </c>
      <c r="P127" s="23" t="s">
        <v>1610</v>
      </c>
      <c r="Q127" s="23" t="s">
        <v>1610</v>
      </c>
      <c r="R127" s="23" t="s">
        <v>1580</v>
      </c>
      <c r="S127" s="24"/>
      <c r="T127" s="24"/>
      <c r="U127" s="24"/>
      <c r="V127" s="23" t="s">
        <v>1613</v>
      </c>
      <c r="W127" s="23" t="s">
        <v>1606</v>
      </c>
      <c r="X127" s="23" t="s">
        <v>1001</v>
      </c>
      <c r="Y127" s="23" t="s">
        <v>1613</v>
      </c>
      <c r="Z127" s="23" t="s">
        <v>1610</v>
      </c>
      <c r="AA127" s="24"/>
      <c r="AB127" s="23" t="s">
        <v>1610</v>
      </c>
      <c r="AC127" s="24"/>
      <c r="AD127" s="23" t="s">
        <v>1613</v>
      </c>
      <c r="AE127" s="23" t="s">
        <v>1613</v>
      </c>
      <c r="AF127" s="23" t="s">
        <v>1603</v>
      </c>
      <c r="AG127" s="24"/>
      <c r="AH127" s="24"/>
      <c r="AI127" s="24"/>
    </row>
    <row r="128" spans="1:35" s="21" customFormat="1" x14ac:dyDescent="0.25">
      <c r="A128" s="25">
        <v>43487.640792418984</v>
      </c>
      <c r="B128" s="26" t="s">
        <v>994</v>
      </c>
      <c r="C128" s="26" t="s">
        <v>1607</v>
      </c>
      <c r="D128" s="26" t="s">
        <v>1610</v>
      </c>
      <c r="E128" s="26" t="s">
        <v>1576</v>
      </c>
      <c r="F128" s="26" t="s">
        <v>1576</v>
      </c>
      <c r="G128" s="26" t="s">
        <v>1606</v>
      </c>
      <c r="H128" s="26" t="s">
        <v>1606</v>
      </c>
      <c r="I128" s="26" t="s">
        <v>1610</v>
      </c>
      <c r="J128" s="26" t="s">
        <v>1584</v>
      </c>
      <c r="K128" s="26" t="s">
        <v>1002</v>
      </c>
      <c r="L128" s="26" t="s">
        <v>1606</v>
      </c>
      <c r="M128" s="26" t="s">
        <v>1589</v>
      </c>
      <c r="N128" s="27"/>
      <c r="O128" s="26" t="s">
        <v>1583</v>
      </c>
      <c r="P128" s="26" t="s">
        <v>1610</v>
      </c>
      <c r="Q128" s="26" t="s">
        <v>1610</v>
      </c>
      <c r="R128" s="26" t="s">
        <v>1580</v>
      </c>
      <c r="S128" s="26" t="s">
        <v>1003</v>
      </c>
      <c r="T128" s="26" t="s">
        <v>1004</v>
      </c>
      <c r="U128" s="26" t="s">
        <v>1005</v>
      </c>
      <c r="V128" s="26" t="s">
        <v>1610</v>
      </c>
      <c r="W128" s="26" t="s">
        <v>1603</v>
      </c>
      <c r="X128" s="27"/>
      <c r="Y128" s="26" t="s">
        <v>1610</v>
      </c>
      <c r="Z128" s="26" t="s">
        <v>1610</v>
      </c>
      <c r="AA128" s="26" t="s">
        <v>1006</v>
      </c>
      <c r="AB128" s="26" t="s">
        <v>1610</v>
      </c>
      <c r="AC128" s="26" t="s">
        <v>1006</v>
      </c>
      <c r="AD128" s="26" t="s">
        <v>1610</v>
      </c>
      <c r="AE128" s="26" t="s">
        <v>1610</v>
      </c>
      <c r="AF128" s="26" t="s">
        <v>1603</v>
      </c>
      <c r="AG128" s="27"/>
      <c r="AH128" s="26" t="s">
        <v>1006</v>
      </c>
      <c r="AI128" s="26" t="s">
        <v>1007</v>
      </c>
    </row>
    <row r="129" spans="1:35" s="21" customFormat="1" x14ac:dyDescent="0.25">
      <c r="A129" s="22">
        <v>43487.679997766201</v>
      </c>
      <c r="B129" s="23" t="s">
        <v>994</v>
      </c>
      <c r="C129" s="23" t="s">
        <v>1607</v>
      </c>
      <c r="D129" s="23" t="s">
        <v>1610</v>
      </c>
      <c r="E129" s="23" t="s">
        <v>1576</v>
      </c>
      <c r="F129" s="23" t="s">
        <v>748</v>
      </c>
      <c r="G129" s="23" t="s">
        <v>1606</v>
      </c>
      <c r="H129" s="23" t="s">
        <v>1606</v>
      </c>
      <c r="I129" s="23" t="s">
        <v>1610</v>
      </c>
      <c r="J129" s="23" t="s">
        <v>1577</v>
      </c>
      <c r="K129" s="23" t="s">
        <v>1008</v>
      </c>
      <c r="L129" s="23" t="s">
        <v>1606</v>
      </c>
      <c r="M129" s="23" t="s">
        <v>1589</v>
      </c>
      <c r="N129" s="24"/>
      <c r="O129" s="23" t="s">
        <v>1583</v>
      </c>
      <c r="P129" s="23" t="s">
        <v>1610</v>
      </c>
      <c r="Q129" s="23" t="s">
        <v>1610</v>
      </c>
      <c r="R129" s="23" t="s">
        <v>1580</v>
      </c>
      <c r="S129" s="23" t="s">
        <v>1009</v>
      </c>
      <c r="T129" s="23" t="s">
        <v>1010</v>
      </c>
      <c r="U129" s="23" t="s">
        <v>1011</v>
      </c>
      <c r="V129" s="23" t="s">
        <v>1610</v>
      </c>
      <c r="W129" s="23" t="s">
        <v>1603</v>
      </c>
      <c r="X129" s="24"/>
      <c r="Y129" s="23" t="s">
        <v>1610</v>
      </c>
      <c r="Z129" s="23" t="s">
        <v>1610</v>
      </c>
      <c r="AA129" s="23" t="s">
        <v>1012</v>
      </c>
      <c r="AB129" s="23" t="s">
        <v>1610</v>
      </c>
      <c r="AC129" s="23" t="s">
        <v>1013</v>
      </c>
      <c r="AD129" s="23" t="s">
        <v>1613</v>
      </c>
      <c r="AE129" s="23" t="s">
        <v>1610</v>
      </c>
      <c r="AF129" s="23" t="s">
        <v>1606</v>
      </c>
      <c r="AG129" s="23" t="s">
        <v>1014</v>
      </c>
      <c r="AH129" s="23" t="s">
        <v>2015</v>
      </c>
      <c r="AI129" s="23" t="s">
        <v>1015</v>
      </c>
    </row>
    <row r="130" spans="1:35" s="21" customFormat="1" x14ac:dyDescent="0.25">
      <c r="A130" s="25">
        <v>43487.68106560185</v>
      </c>
      <c r="B130" s="26" t="s">
        <v>994</v>
      </c>
      <c r="C130" s="26" t="s">
        <v>1607</v>
      </c>
      <c r="D130" s="26" t="s">
        <v>1613</v>
      </c>
      <c r="E130" s="26" t="s">
        <v>748</v>
      </c>
      <c r="F130" s="26" t="s">
        <v>748</v>
      </c>
      <c r="G130" s="26" t="s">
        <v>1598</v>
      </c>
      <c r="H130" s="26" t="s">
        <v>1581</v>
      </c>
      <c r="I130" s="26" t="s">
        <v>1610</v>
      </c>
      <c r="J130" s="26" t="s">
        <v>1577</v>
      </c>
      <c r="K130" s="27"/>
      <c r="L130" s="26" t="s">
        <v>1598</v>
      </c>
      <c r="M130" s="26" t="s">
        <v>1589</v>
      </c>
      <c r="N130" s="27"/>
      <c r="O130" s="26" t="s">
        <v>1579</v>
      </c>
      <c r="P130" s="26" t="s">
        <v>1613</v>
      </c>
      <c r="Q130" s="26" t="s">
        <v>1613</v>
      </c>
      <c r="R130" s="26" t="s">
        <v>1580</v>
      </c>
      <c r="S130" s="27"/>
      <c r="T130" s="27"/>
      <c r="U130" s="27"/>
      <c r="V130" s="26" t="s">
        <v>1613</v>
      </c>
      <c r="W130" s="26" t="s">
        <v>1598</v>
      </c>
      <c r="X130" s="27"/>
      <c r="Y130" s="26" t="s">
        <v>1613</v>
      </c>
      <c r="Z130" s="26" t="s">
        <v>1613</v>
      </c>
      <c r="AA130" s="27"/>
      <c r="AB130" s="26" t="s">
        <v>1613</v>
      </c>
      <c r="AC130" s="27"/>
      <c r="AD130" s="26" t="s">
        <v>1613</v>
      </c>
      <c r="AE130" s="26" t="s">
        <v>1613</v>
      </c>
      <c r="AF130" s="26" t="s">
        <v>1603</v>
      </c>
      <c r="AG130" s="27"/>
      <c r="AH130" s="27"/>
      <c r="AI130" s="27"/>
    </row>
    <row r="131" spans="1:35" s="21" customFormat="1" x14ac:dyDescent="0.25">
      <c r="A131" s="22">
        <v>43487.848697326393</v>
      </c>
      <c r="B131" s="23" t="s">
        <v>994</v>
      </c>
      <c r="C131" s="23" t="s">
        <v>1607</v>
      </c>
      <c r="D131" s="23" t="s">
        <v>1613</v>
      </c>
      <c r="E131" s="23" t="s">
        <v>748</v>
      </c>
      <c r="F131" s="23" t="s">
        <v>748</v>
      </c>
      <c r="G131" s="23" t="s">
        <v>1598</v>
      </c>
      <c r="H131" s="23" t="s">
        <v>1581</v>
      </c>
      <c r="I131" s="23" t="s">
        <v>1610</v>
      </c>
      <c r="J131" s="23" t="s">
        <v>1577</v>
      </c>
      <c r="K131" s="23" t="s">
        <v>1016</v>
      </c>
      <c r="L131" s="23" t="s">
        <v>1598</v>
      </c>
      <c r="M131" s="23" t="s">
        <v>1589</v>
      </c>
      <c r="N131" s="24"/>
      <c r="O131" s="23" t="s">
        <v>1583</v>
      </c>
      <c r="P131" s="23" t="s">
        <v>1610</v>
      </c>
      <c r="Q131" s="23" t="s">
        <v>1610</v>
      </c>
      <c r="R131" s="23" t="s">
        <v>1580</v>
      </c>
      <c r="S131" s="24"/>
      <c r="T131" s="23" t="s">
        <v>1017</v>
      </c>
      <c r="U131" s="23" t="s">
        <v>1016</v>
      </c>
      <c r="V131" s="23" t="s">
        <v>1610</v>
      </c>
      <c r="W131" s="23" t="s">
        <v>1603</v>
      </c>
      <c r="X131" s="24"/>
      <c r="Y131" s="23" t="s">
        <v>1610</v>
      </c>
      <c r="Z131" s="23" t="s">
        <v>1610</v>
      </c>
      <c r="AA131" s="24"/>
      <c r="AB131" s="23" t="s">
        <v>1610</v>
      </c>
      <c r="AC131" s="24"/>
      <c r="AD131" s="23" t="s">
        <v>1610</v>
      </c>
      <c r="AE131" s="23" t="s">
        <v>1620</v>
      </c>
      <c r="AF131" s="23" t="s">
        <v>1603</v>
      </c>
      <c r="AG131" s="24"/>
      <c r="AH131" s="24"/>
      <c r="AI131" s="23" t="s">
        <v>1018</v>
      </c>
    </row>
    <row r="132" spans="1:35" s="21" customFormat="1" x14ac:dyDescent="0.25">
      <c r="A132" s="25">
        <v>43487.894004224538</v>
      </c>
      <c r="B132" s="26" t="s">
        <v>994</v>
      </c>
      <c r="C132" s="26" t="s">
        <v>1607</v>
      </c>
      <c r="D132" s="26" t="s">
        <v>1610</v>
      </c>
      <c r="E132" s="26" t="s">
        <v>1576</v>
      </c>
      <c r="F132" s="26" t="s">
        <v>1576</v>
      </c>
      <c r="G132" s="26" t="s">
        <v>1606</v>
      </c>
      <c r="H132" s="26" t="s">
        <v>1606</v>
      </c>
      <c r="I132" s="26" t="s">
        <v>1610</v>
      </c>
      <c r="J132" s="26" t="s">
        <v>1577</v>
      </c>
      <c r="K132" s="27"/>
      <c r="L132" s="26" t="s">
        <v>1606</v>
      </c>
      <c r="M132" s="26" t="s">
        <v>1589</v>
      </c>
      <c r="N132" s="27"/>
      <c r="O132" s="26" t="s">
        <v>1583</v>
      </c>
      <c r="P132" s="26" t="s">
        <v>1613</v>
      </c>
      <c r="Q132" s="26" t="s">
        <v>1610</v>
      </c>
      <c r="R132" s="26" t="s">
        <v>1580</v>
      </c>
      <c r="S132" s="26" t="s">
        <v>1019</v>
      </c>
      <c r="T132" s="26" t="s">
        <v>1020</v>
      </c>
      <c r="U132" s="27"/>
      <c r="V132" s="26" t="s">
        <v>1610</v>
      </c>
      <c r="W132" s="26" t="s">
        <v>1606</v>
      </c>
      <c r="X132" s="26" t="s">
        <v>1021</v>
      </c>
      <c r="Y132" s="26" t="s">
        <v>1610</v>
      </c>
      <c r="Z132" s="26" t="s">
        <v>1610</v>
      </c>
      <c r="AA132" s="26" t="s">
        <v>1022</v>
      </c>
      <c r="AB132" s="26" t="s">
        <v>1613</v>
      </c>
      <c r="AC132" s="26" t="s">
        <v>1023</v>
      </c>
      <c r="AD132" s="26" t="s">
        <v>1613</v>
      </c>
      <c r="AE132" s="26" t="s">
        <v>1613</v>
      </c>
      <c r="AF132" s="26" t="s">
        <v>1603</v>
      </c>
      <c r="AG132" s="27"/>
      <c r="AH132" s="27"/>
      <c r="AI132" s="26" t="s">
        <v>1024</v>
      </c>
    </row>
    <row r="133" spans="1:35" s="21" customFormat="1" x14ac:dyDescent="0.25">
      <c r="A133" s="22">
        <v>43488.348117141199</v>
      </c>
      <c r="B133" s="23" t="s">
        <v>994</v>
      </c>
      <c r="C133" s="23" t="s">
        <v>1607</v>
      </c>
      <c r="D133" s="23" t="s">
        <v>1610</v>
      </c>
      <c r="E133" s="23" t="s">
        <v>1576</v>
      </c>
      <c r="F133" s="23" t="s">
        <v>1576</v>
      </c>
      <c r="G133" s="23" t="s">
        <v>1606</v>
      </c>
      <c r="H133" s="23" t="s">
        <v>1581</v>
      </c>
      <c r="I133" s="23" t="s">
        <v>1610</v>
      </c>
      <c r="J133" s="23" t="s">
        <v>1584</v>
      </c>
      <c r="K133" s="23" t="s">
        <v>1025</v>
      </c>
      <c r="L133" s="23" t="s">
        <v>1598</v>
      </c>
      <c r="M133" s="23" t="s">
        <v>1589</v>
      </c>
      <c r="N133" s="24"/>
      <c r="O133" s="23" t="s">
        <v>1583</v>
      </c>
      <c r="P133" s="23" t="s">
        <v>1610</v>
      </c>
      <c r="Q133" s="23" t="s">
        <v>1610</v>
      </c>
      <c r="R133" s="23" t="s">
        <v>1580</v>
      </c>
      <c r="S133" s="23" t="s">
        <v>1026</v>
      </c>
      <c r="T133" s="23" t="s">
        <v>1027</v>
      </c>
      <c r="U133" s="23" t="s">
        <v>1028</v>
      </c>
      <c r="V133" s="23" t="s">
        <v>1610</v>
      </c>
      <c r="W133" s="23" t="s">
        <v>1603</v>
      </c>
      <c r="X133" s="24"/>
      <c r="Y133" s="23" t="s">
        <v>1610</v>
      </c>
      <c r="Z133" s="23" t="s">
        <v>1610</v>
      </c>
      <c r="AA133" s="24"/>
      <c r="AB133" s="23" t="s">
        <v>1610</v>
      </c>
      <c r="AC133" s="24"/>
      <c r="AD133" s="23" t="s">
        <v>1610</v>
      </c>
      <c r="AE133" s="23" t="s">
        <v>1610</v>
      </c>
      <c r="AF133" s="23" t="s">
        <v>1603</v>
      </c>
      <c r="AG133" s="24"/>
      <c r="AH133" s="24"/>
      <c r="AI133" s="23" t="s">
        <v>1029</v>
      </c>
    </row>
    <row r="134" spans="1:35" s="21" customFormat="1" x14ac:dyDescent="0.25">
      <c r="A134" s="25">
        <v>43488.479103761572</v>
      </c>
      <c r="B134" s="26" t="s">
        <v>994</v>
      </c>
      <c r="C134" s="26" t="s">
        <v>1607</v>
      </c>
      <c r="D134" s="26" t="s">
        <v>1610</v>
      </c>
      <c r="E134" s="26" t="s">
        <v>1576</v>
      </c>
      <c r="F134" s="26" t="s">
        <v>1576</v>
      </c>
      <c r="G134" s="26" t="s">
        <v>1606</v>
      </c>
      <c r="H134" s="26" t="s">
        <v>1606</v>
      </c>
      <c r="I134" s="26" t="s">
        <v>1610</v>
      </c>
      <c r="J134" s="26" t="s">
        <v>1577</v>
      </c>
      <c r="K134" s="26" t="s">
        <v>1685</v>
      </c>
      <c r="L134" s="26" t="s">
        <v>1606</v>
      </c>
      <c r="M134" s="26" t="s">
        <v>1589</v>
      </c>
      <c r="N134" s="26" t="s">
        <v>1685</v>
      </c>
      <c r="O134" s="26" t="s">
        <v>1583</v>
      </c>
      <c r="P134" s="26" t="s">
        <v>1610</v>
      </c>
      <c r="Q134" s="26" t="s">
        <v>1610</v>
      </c>
      <c r="R134" s="26" t="s">
        <v>1580</v>
      </c>
      <c r="S134" s="26" t="s">
        <v>1685</v>
      </c>
      <c r="T134" s="26" t="s">
        <v>1030</v>
      </c>
      <c r="U134" s="26" t="s">
        <v>1685</v>
      </c>
      <c r="V134" s="26" t="s">
        <v>1610</v>
      </c>
      <c r="W134" s="26" t="s">
        <v>1603</v>
      </c>
      <c r="X134" s="26" t="s">
        <v>1685</v>
      </c>
      <c r="Y134" s="26" t="s">
        <v>1610</v>
      </c>
      <c r="Z134" s="26" t="s">
        <v>1610</v>
      </c>
      <c r="AA134" s="26" t="s">
        <v>1685</v>
      </c>
      <c r="AB134" s="26" t="s">
        <v>1610</v>
      </c>
      <c r="AC134" s="26" t="s">
        <v>1685</v>
      </c>
      <c r="AD134" s="26" t="s">
        <v>1610</v>
      </c>
      <c r="AE134" s="26" t="s">
        <v>1610</v>
      </c>
      <c r="AF134" s="26" t="s">
        <v>1603</v>
      </c>
      <c r="AG134" s="26" t="s">
        <v>1685</v>
      </c>
      <c r="AH134" s="26" t="s">
        <v>1685</v>
      </c>
      <c r="AI134" s="26" t="s">
        <v>1685</v>
      </c>
    </row>
    <row r="135" spans="1:35" s="21" customFormat="1" x14ac:dyDescent="0.25">
      <c r="A135" s="22">
        <v>43489.523422546292</v>
      </c>
      <c r="B135" s="23" t="s">
        <v>994</v>
      </c>
      <c r="C135" s="23" t="s">
        <v>1607</v>
      </c>
      <c r="D135" s="23" t="s">
        <v>1620</v>
      </c>
      <c r="E135" s="23" t="s">
        <v>748</v>
      </c>
      <c r="F135" s="23" t="s">
        <v>1576</v>
      </c>
      <c r="G135" s="23" t="s">
        <v>1603</v>
      </c>
      <c r="H135" s="23" t="s">
        <v>1603</v>
      </c>
      <c r="I135" s="23" t="s">
        <v>1620</v>
      </c>
      <c r="J135" s="23" t="s">
        <v>1577</v>
      </c>
      <c r="K135" s="23" t="s">
        <v>1031</v>
      </c>
      <c r="L135" s="23" t="s">
        <v>1598</v>
      </c>
      <c r="M135" s="23" t="s">
        <v>1589</v>
      </c>
      <c r="N135" s="24"/>
      <c r="O135" s="23" t="s">
        <v>1579</v>
      </c>
      <c r="P135" s="23" t="s">
        <v>1613</v>
      </c>
      <c r="Q135" s="23" t="s">
        <v>1610</v>
      </c>
      <c r="R135" s="23" t="s">
        <v>756</v>
      </c>
      <c r="S135" s="23" t="s">
        <v>1032</v>
      </c>
      <c r="T135" s="23" t="s">
        <v>1033</v>
      </c>
      <c r="U135" s="23" t="s">
        <v>1034</v>
      </c>
      <c r="V135" s="23" t="s">
        <v>1613</v>
      </c>
      <c r="W135" s="23" t="s">
        <v>1598</v>
      </c>
      <c r="X135" s="24"/>
      <c r="Y135" s="23" t="s">
        <v>1610</v>
      </c>
      <c r="Z135" s="23" t="s">
        <v>1613</v>
      </c>
      <c r="AA135" s="23" t="s">
        <v>1035</v>
      </c>
      <c r="AB135" s="23" t="s">
        <v>1610</v>
      </c>
      <c r="AC135" s="23" t="s">
        <v>1036</v>
      </c>
      <c r="AD135" s="23" t="s">
        <v>1610</v>
      </c>
      <c r="AE135" s="23" t="s">
        <v>1610</v>
      </c>
      <c r="AF135" s="23" t="s">
        <v>1603</v>
      </c>
      <c r="AG135" s="24"/>
      <c r="AH135" s="23" t="s">
        <v>1037</v>
      </c>
      <c r="AI135" s="24"/>
    </row>
    <row r="136" spans="1:35" s="21" customFormat="1" x14ac:dyDescent="0.25">
      <c r="A136" s="25">
        <v>43508.578726874999</v>
      </c>
      <c r="B136" s="26" t="s">
        <v>994</v>
      </c>
      <c r="C136" s="26" t="s">
        <v>1607</v>
      </c>
      <c r="D136" s="26" t="s">
        <v>1613</v>
      </c>
      <c r="E136" s="26" t="s">
        <v>1576</v>
      </c>
      <c r="F136" s="26" t="s">
        <v>1576</v>
      </c>
      <c r="G136" s="26" t="s">
        <v>1606</v>
      </c>
      <c r="H136" s="26" t="s">
        <v>1581</v>
      </c>
      <c r="I136" s="26" t="s">
        <v>1613</v>
      </c>
      <c r="J136" s="26" t="s">
        <v>1577</v>
      </c>
      <c r="K136" s="27"/>
      <c r="L136" s="26" t="s">
        <v>1598</v>
      </c>
      <c r="M136" s="26" t="s">
        <v>1589</v>
      </c>
      <c r="N136" s="27"/>
      <c r="O136" s="26" t="s">
        <v>1616</v>
      </c>
      <c r="P136" s="26" t="s">
        <v>1610</v>
      </c>
      <c r="Q136" s="26" t="s">
        <v>1610</v>
      </c>
      <c r="R136" s="26" t="s">
        <v>1580</v>
      </c>
      <c r="S136" s="27"/>
      <c r="T136" s="27"/>
      <c r="U136" s="27"/>
      <c r="V136" s="26" t="s">
        <v>1610</v>
      </c>
      <c r="W136" s="26" t="s">
        <v>1603</v>
      </c>
      <c r="X136" s="27"/>
      <c r="Y136" s="26" t="s">
        <v>1610</v>
      </c>
      <c r="Z136" s="26" t="s">
        <v>1610</v>
      </c>
      <c r="AA136" s="27"/>
      <c r="AB136" s="26" t="s">
        <v>1610</v>
      </c>
      <c r="AC136" s="27"/>
      <c r="AD136" s="26" t="s">
        <v>1610</v>
      </c>
      <c r="AE136" s="26" t="s">
        <v>1610</v>
      </c>
      <c r="AF136" s="26" t="s">
        <v>1603</v>
      </c>
      <c r="AG136" s="27"/>
      <c r="AH136" s="26" t="s">
        <v>349</v>
      </c>
      <c r="AI136" s="27"/>
    </row>
    <row r="137" spans="1:35" s="21" customFormat="1" x14ac:dyDescent="0.25">
      <c r="A137" s="22">
        <v>43509.914291840279</v>
      </c>
      <c r="B137" s="23" t="s">
        <v>994</v>
      </c>
      <c r="C137" s="23" t="s">
        <v>1616</v>
      </c>
      <c r="D137" s="23" t="s">
        <v>1627</v>
      </c>
      <c r="E137" s="23" t="s">
        <v>1616</v>
      </c>
      <c r="F137" s="23" t="s">
        <v>1576</v>
      </c>
      <c r="G137" s="23" t="s">
        <v>1603</v>
      </c>
      <c r="H137" s="23" t="s">
        <v>1581</v>
      </c>
      <c r="I137" s="23" t="s">
        <v>1620</v>
      </c>
      <c r="J137" s="23" t="s">
        <v>1577</v>
      </c>
      <c r="K137" s="24"/>
      <c r="L137" s="23" t="s">
        <v>1603</v>
      </c>
      <c r="M137" s="23" t="s">
        <v>1589</v>
      </c>
      <c r="N137" s="24"/>
      <c r="O137" s="23" t="s">
        <v>1616</v>
      </c>
      <c r="P137" s="23" t="s">
        <v>1620</v>
      </c>
      <c r="Q137" s="23" t="s">
        <v>1613</v>
      </c>
      <c r="R137" s="23" t="s">
        <v>1601</v>
      </c>
      <c r="S137" s="24"/>
      <c r="T137" s="24"/>
      <c r="U137" s="24"/>
      <c r="V137" s="23" t="s">
        <v>1613</v>
      </c>
      <c r="W137" s="23" t="s">
        <v>1606</v>
      </c>
      <c r="X137" s="24"/>
      <c r="Y137" s="23" t="s">
        <v>1613</v>
      </c>
      <c r="Z137" s="23" t="s">
        <v>1613</v>
      </c>
      <c r="AA137" s="24"/>
      <c r="AB137" s="23" t="s">
        <v>1613</v>
      </c>
      <c r="AC137" s="24"/>
      <c r="AD137" s="23" t="s">
        <v>1610</v>
      </c>
      <c r="AE137" s="23" t="s">
        <v>1627</v>
      </c>
      <c r="AF137" s="23" t="s">
        <v>1603</v>
      </c>
      <c r="AG137" s="24"/>
      <c r="AH137" s="24"/>
      <c r="AI137" s="24"/>
    </row>
    <row r="138" spans="1:35" s="21" customFormat="1" x14ac:dyDescent="0.25">
      <c r="A138" s="25">
        <v>43510.65756068287</v>
      </c>
      <c r="B138" s="26" t="s">
        <v>994</v>
      </c>
      <c r="C138" s="26" t="s">
        <v>1607</v>
      </c>
      <c r="D138" s="26" t="s">
        <v>1610</v>
      </c>
      <c r="E138" s="26" t="s">
        <v>1576</v>
      </c>
      <c r="F138" s="26" t="s">
        <v>1576</v>
      </c>
      <c r="G138" s="26" t="s">
        <v>1606</v>
      </c>
      <c r="H138" s="26" t="s">
        <v>1581</v>
      </c>
      <c r="I138" s="26" t="s">
        <v>1610</v>
      </c>
      <c r="J138" s="26" t="s">
        <v>1577</v>
      </c>
      <c r="K138" s="26" t="s">
        <v>350</v>
      </c>
      <c r="L138" s="26" t="s">
        <v>1598</v>
      </c>
      <c r="M138" s="26" t="s">
        <v>1589</v>
      </c>
      <c r="N138" s="26" t="s">
        <v>351</v>
      </c>
      <c r="O138" s="26" t="s">
        <v>1583</v>
      </c>
      <c r="P138" s="26" t="s">
        <v>1610</v>
      </c>
      <c r="Q138" s="26" t="s">
        <v>1610</v>
      </c>
      <c r="R138" s="26" t="s">
        <v>1580</v>
      </c>
      <c r="S138" s="27"/>
      <c r="T138" s="26" t="s">
        <v>352</v>
      </c>
      <c r="U138" s="27"/>
      <c r="V138" s="26" t="s">
        <v>1610</v>
      </c>
      <c r="W138" s="26" t="s">
        <v>1603</v>
      </c>
      <c r="X138" s="27"/>
      <c r="Y138" s="26" t="s">
        <v>1610</v>
      </c>
      <c r="Z138" s="26" t="s">
        <v>1610</v>
      </c>
      <c r="AA138" s="27"/>
      <c r="AB138" s="26" t="s">
        <v>1610</v>
      </c>
      <c r="AC138" s="26" t="s">
        <v>353</v>
      </c>
      <c r="AD138" s="26" t="s">
        <v>1610</v>
      </c>
      <c r="AE138" s="26" t="s">
        <v>1610</v>
      </c>
      <c r="AF138" s="26" t="s">
        <v>1603</v>
      </c>
      <c r="AG138" s="27"/>
      <c r="AH138" s="26" t="s">
        <v>354</v>
      </c>
      <c r="AI138" s="26" t="s">
        <v>355</v>
      </c>
    </row>
    <row r="139" spans="1:35" s="21" customFormat="1" x14ac:dyDescent="0.25">
      <c r="A139" s="22">
        <v>43521.824525474542</v>
      </c>
      <c r="B139" s="23" t="s">
        <v>994</v>
      </c>
      <c r="C139" s="23" t="s">
        <v>1607</v>
      </c>
      <c r="D139" s="23" t="s">
        <v>1613</v>
      </c>
      <c r="E139" s="23" t="s">
        <v>1576</v>
      </c>
      <c r="F139" s="23" t="s">
        <v>748</v>
      </c>
      <c r="G139" s="23" t="s">
        <v>1606</v>
      </c>
      <c r="H139" s="23" t="s">
        <v>1581</v>
      </c>
      <c r="I139" s="23" t="s">
        <v>1610</v>
      </c>
      <c r="J139" s="23" t="s">
        <v>1584</v>
      </c>
      <c r="K139" s="24"/>
      <c r="L139" s="23" t="s">
        <v>1598</v>
      </c>
      <c r="M139" s="23" t="s">
        <v>1589</v>
      </c>
      <c r="N139" s="24"/>
      <c r="O139" s="23" t="s">
        <v>1583</v>
      </c>
      <c r="P139" s="23" t="s">
        <v>1610</v>
      </c>
      <c r="Q139" s="23" t="s">
        <v>1610</v>
      </c>
      <c r="R139" s="23" t="s">
        <v>1601</v>
      </c>
      <c r="S139" s="24"/>
      <c r="T139" s="23" t="s">
        <v>356</v>
      </c>
      <c r="U139" s="24"/>
      <c r="V139" s="23" t="s">
        <v>1610</v>
      </c>
      <c r="W139" s="23" t="s">
        <v>1603</v>
      </c>
      <c r="X139" s="24"/>
      <c r="Y139" s="23" t="s">
        <v>1610</v>
      </c>
      <c r="Z139" s="23" t="s">
        <v>1610</v>
      </c>
      <c r="AA139" s="24"/>
      <c r="AB139" s="23" t="s">
        <v>1613</v>
      </c>
      <c r="AC139" s="24"/>
      <c r="AD139" s="23" t="s">
        <v>1613</v>
      </c>
      <c r="AE139" s="23" t="s">
        <v>1613</v>
      </c>
      <c r="AF139" s="23" t="s">
        <v>1603</v>
      </c>
      <c r="AG139" s="24"/>
      <c r="AH139" s="24"/>
      <c r="AI139" s="24"/>
    </row>
    <row r="140" spans="1:35" s="21" customFormat="1" x14ac:dyDescent="0.25">
      <c r="A140" s="25">
        <v>43521.820926701388</v>
      </c>
      <c r="B140" s="26" t="s">
        <v>994</v>
      </c>
      <c r="C140" s="26" t="s">
        <v>1616</v>
      </c>
      <c r="D140" s="26" t="s">
        <v>1613</v>
      </c>
      <c r="E140" s="26" t="s">
        <v>748</v>
      </c>
      <c r="F140" s="26" t="s">
        <v>1576</v>
      </c>
      <c r="G140" s="26" t="s">
        <v>1603</v>
      </c>
      <c r="H140" s="26" t="s">
        <v>1581</v>
      </c>
      <c r="I140" s="26" t="s">
        <v>1613</v>
      </c>
      <c r="J140" s="26" t="s">
        <v>1584</v>
      </c>
      <c r="K140" s="26" t="s">
        <v>357</v>
      </c>
      <c r="L140" s="26" t="s">
        <v>1603</v>
      </c>
      <c r="M140" s="26" t="s">
        <v>1589</v>
      </c>
      <c r="N140" s="27"/>
      <c r="O140" s="26" t="s">
        <v>1579</v>
      </c>
      <c r="P140" s="26" t="s">
        <v>1613</v>
      </c>
      <c r="Q140" s="26" t="s">
        <v>1610</v>
      </c>
      <c r="R140" s="26" t="s">
        <v>1601</v>
      </c>
      <c r="S140" s="26" t="s">
        <v>358</v>
      </c>
      <c r="T140" s="27"/>
      <c r="U140" s="27"/>
      <c r="V140" s="26" t="s">
        <v>1620</v>
      </c>
      <c r="W140" s="26" t="s">
        <v>1598</v>
      </c>
      <c r="X140" s="27"/>
      <c r="Y140" s="26" t="s">
        <v>1613</v>
      </c>
      <c r="Z140" s="26" t="s">
        <v>1613</v>
      </c>
      <c r="AA140" s="27"/>
      <c r="AB140" s="26" t="s">
        <v>1613</v>
      </c>
      <c r="AC140" s="27"/>
      <c r="AD140" s="26" t="s">
        <v>1620</v>
      </c>
      <c r="AE140" s="26" t="s">
        <v>1620</v>
      </c>
      <c r="AF140" s="26" t="s">
        <v>1603</v>
      </c>
      <c r="AG140" s="27"/>
      <c r="AH140" s="27"/>
      <c r="AI140" s="27"/>
    </row>
    <row r="141" spans="1:35" s="21" customFormat="1" x14ac:dyDescent="0.25">
      <c r="A141" s="22">
        <v>43521.838099687498</v>
      </c>
      <c r="B141" s="23" t="s">
        <v>994</v>
      </c>
      <c r="C141" s="23" t="s">
        <v>1607</v>
      </c>
      <c r="D141" s="23" t="s">
        <v>1613</v>
      </c>
      <c r="E141" s="23" t="s">
        <v>1576</v>
      </c>
      <c r="F141" s="23" t="s">
        <v>1576</v>
      </c>
      <c r="G141" s="23" t="s">
        <v>1603</v>
      </c>
      <c r="H141" s="23" t="s">
        <v>1581</v>
      </c>
      <c r="I141" s="23" t="s">
        <v>1610</v>
      </c>
      <c r="J141" s="23" t="s">
        <v>1577</v>
      </c>
      <c r="K141" s="24"/>
      <c r="L141" s="23" t="s">
        <v>1598</v>
      </c>
      <c r="M141" s="23" t="s">
        <v>1589</v>
      </c>
      <c r="N141" s="24"/>
      <c r="O141" s="23" t="s">
        <v>1616</v>
      </c>
      <c r="P141" s="23" t="s">
        <v>1610</v>
      </c>
      <c r="Q141" s="23" t="s">
        <v>1613</v>
      </c>
      <c r="R141" s="23" t="s">
        <v>1601</v>
      </c>
      <c r="S141" s="24"/>
      <c r="T141" s="23" t="s">
        <v>359</v>
      </c>
      <c r="U141" s="23" t="s">
        <v>360</v>
      </c>
      <c r="V141" s="23" t="s">
        <v>1610</v>
      </c>
      <c r="W141" s="23" t="s">
        <v>1603</v>
      </c>
      <c r="X141" s="24"/>
      <c r="Y141" s="23" t="s">
        <v>1610</v>
      </c>
      <c r="Z141" s="23" t="s">
        <v>1610</v>
      </c>
      <c r="AA141" s="24"/>
      <c r="AB141" s="23" t="s">
        <v>1610</v>
      </c>
      <c r="AC141" s="24"/>
      <c r="AD141" s="23" t="s">
        <v>1610</v>
      </c>
      <c r="AE141" s="23" t="s">
        <v>1610</v>
      </c>
      <c r="AF141" s="23" t="s">
        <v>1603</v>
      </c>
      <c r="AG141" s="24"/>
      <c r="AH141" s="23" t="s">
        <v>361</v>
      </c>
      <c r="AI141" s="24"/>
    </row>
    <row r="142" spans="1:35" s="21" customFormat="1" x14ac:dyDescent="0.25">
      <c r="A142" s="25">
        <v>43521.826318726853</v>
      </c>
      <c r="B142" s="26" t="s">
        <v>994</v>
      </c>
      <c r="C142" s="26" t="s">
        <v>1607</v>
      </c>
      <c r="D142" s="26" t="s">
        <v>1613</v>
      </c>
      <c r="E142" s="26" t="s">
        <v>1576</v>
      </c>
      <c r="F142" s="26" t="s">
        <v>748</v>
      </c>
      <c r="G142" s="26" t="s">
        <v>1598</v>
      </c>
      <c r="H142" s="26" t="s">
        <v>1581</v>
      </c>
      <c r="I142" s="26" t="s">
        <v>1613</v>
      </c>
      <c r="J142" s="26" t="s">
        <v>1577</v>
      </c>
      <c r="K142" s="27"/>
      <c r="L142" s="26" t="s">
        <v>1603</v>
      </c>
      <c r="M142" s="26" t="s">
        <v>1735</v>
      </c>
      <c r="N142" s="26" t="s">
        <v>362</v>
      </c>
      <c r="O142" s="26" t="s">
        <v>1583</v>
      </c>
      <c r="P142" s="26" t="s">
        <v>1610</v>
      </c>
      <c r="Q142" s="26" t="s">
        <v>1610</v>
      </c>
      <c r="R142" s="26" t="s">
        <v>1580</v>
      </c>
      <c r="S142" s="27"/>
      <c r="T142" s="26" t="s">
        <v>363</v>
      </c>
      <c r="U142" s="27"/>
      <c r="V142" s="26" t="s">
        <v>1610</v>
      </c>
      <c r="W142" s="26" t="s">
        <v>1603</v>
      </c>
      <c r="X142" s="27"/>
      <c r="Y142" s="26" t="s">
        <v>1610</v>
      </c>
      <c r="Z142" s="26" t="s">
        <v>1610</v>
      </c>
      <c r="AA142" s="27"/>
      <c r="AB142" s="26" t="s">
        <v>1610</v>
      </c>
      <c r="AC142" s="27"/>
      <c r="AD142" s="26" t="s">
        <v>1610</v>
      </c>
      <c r="AE142" s="26" t="s">
        <v>1613</v>
      </c>
      <c r="AF142" s="26" t="s">
        <v>1603</v>
      </c>
      <c r="AG142" s="27"/>
      <c r="AH142" s="27"/>
      <c r="AI142" s="27"/>
    </row>
    <row r="143" spans="1:35" s="21" customFormat="1" x14ac:dyDescent="0.25">
      <c r="A143" s="22">
        <v>43521.833808055555</v>
      </c>
      <c r="B143" s="23" t="s">
        <v>994</v>
      </c>
      <c r="C143" s="23" t="s">
        <v>1607</v>
      </c>
      <c r="D143" s="23" t="s">
        <v>1613</v>
      </c>
      <c r="E143" s="23" t="s">
        <v>748</v>
      </c>
      <c r="F143" s="23" t="s">
        <v>748</v>
      </c>
      <c r="G143" s="23" t="s">
        <v>1598</v>
      </c>
      <c r="H143" s="23" t="s">
        <v>1581</v>
      </c>
      <c r="I143" s="23" t="s">
        <v>1610</v>
      </c>
      <c r="J143" s="23" t="s">
        <v>1577</v>
      </c>
      <c r="K143" s="23" t="s">
        <v>364</v>
      </c>
      <c r="L143" s="23" t="s">
        <v>1598</v>
      </c>
      <c r="M143" s="23" t="s">
        <v>1589</v>
      </c>
      <c r="N143" s="24"/>
      <c r="O143" s="23" t="s">
        <v>1583</v>
      </c>
      <c r="P143" s="23" t="s">
        <v>1610</v>
      </c>
      <c r="Q143" s="23" t="s">
        <v>1610</v>
      </c>
      <c r="R143" s="23" t="s">
        <v>1580</v>
      </c>
      <c r="S143" s="23" t="s">
        <v>365</v>
      </c>
      <c r="T143" s="23" t="s">
        <v>366</v>
      </c>
      <c r="U143" s="24"/>
      <c r="V143" s="23" t="s">
        <v>1610</v>
      </c>
      <c r="W143" s="23" t="s">
        <v>1603</v>
      </c>
      <c r="X143" s="24"/>
      <c r="Y143" s="23" t="s">
        <v>1610</v>
      </c>
      <c r="Z143" s="23" t="s">
        <v>1610</v>
      </c>
      <c r="AA143" s="24"/>
      <c r="AB143" s="23" t="s">
        <v>1610</v>
      </c>
      <c r="AC143" s="24"/>
      <c r="AD143" s="23" t="s">
        <v>1613</v>
      </c>
      <c r="AE143" s="23" t="s">
        <v>1620</v>
      </c>
      <c r="AF143" s="23" t="s">
        <v>1603</v>
      </c>
      <c r="AG143" s="24"/>
      <c r="AH143" s="23" t="s">
        <v>367</v>
      </c>
      <c r="AI143" s="24"/>
    </row>
    <row r="144" spans="1:35" s="21" customFormat="1" x14ac:dyDescent="0.25">
      <c r="A144" s="25">
        <v>43521.840493090276</v>
      </c>
      <c r="B144" s="26" t="s">
        <v>994</v>
      </c>
      <c r="C144" s="26" t="s">
        <v>1607</v>
      </c>
      <c r="D144" s="26" t="s">
        <v>1610</v>
      </c>
      <c r="E144" s="26" t="s">
        <v>1576</v>
      </c>
      <c r="F144" s="26" t="s">
        <v>1576</v>
      </c>
      <c r="G144" s="26" t="s">
        <v>1606</v>
      </c>
      <c r="H144" s="26" t="s">
        <v>1603</v>
      </c>
      <c r="I144" s="26" t="s">
        <v>1610</v>
      </c>
      <c r="J144" s="26" t="s">
        <v>1577</v>
      </c>
      <c r="K144" s="27"/>
      <c r="L144" s="26" t="s">
        <v>1598</v>
      </c>
      <c r="M144" s="26" t="s">
        <v>1589</v>
      </c>
      <c r="N144" s="27"/>
      <c r="O144" s="26" t="s">
        <v>1583</v>
      </c>
      <c r="P144" s="26" t="s">
        <v>1613</v>
      </c>
      <c r="Q144" s="26" t="s">
        <v>1610</v>
      </c>
      <c r="R144" s="26" t="s">
        <v>756</v>
      </c>
      <c r="S144" s="26" t="s">
        <v>368</v>
      </c>
      <c r="T144" s="26" t="s">
        <v>369</v>
      </c>
      <c r="U144" s="27"/>
      <c r="V144" s="26" t="s">
        <v>1610</v>
      </c>
      <c r="W144" s="26" t="s">
        <v>1603</v>
      </c>
      <c r="X144" s="27"/>
      <c r="Y144" s="26" t="s">
        <v>1610</v>
      </c>
      <c r="Z144" s="26" t="s">
        <v>1610</v>
      </c>
      <c r="AA144" s="27"/>
      <c r="AB144" s="26" t="s">
        <v>1610</v>
      </c>
      <c r="AC144" s="27"/>
      <c r="AD144" s="26" t="s">
        <v>1610</v>
      </c>
      <c r="AE144" s="26" t="s">
        <v>1610</v>
      </c>
      <c r="AF144" s="26" t="s">
        <v>1603</v>
      </c>
      <c r="AG144" s="27"/>
      <c r="AH144" s="26" t="s">
        <v>370</v>
      </c>
      <c r="AI144" s="27"/>
    </row>
    <row r="145" spans="1:35" s="21" customFormat="1" x14ac:dyDescent="0.25">
      <c r="A145" s="22">
        <v>43521.842099421294</v>
      </c>
      <c r="B145" s="23" t="s">
        <v>994</v>
      </c>
      <c r="C145" s="23" t="s">
        <v>1607</v>
      </c>
      <c r="D145" s="23" t="s">
        <v>1613</v>
      </c>
      <c r="E145" s="23" t="s">
        <v>748</v>
      </c>
      <c r="F145" s="23" t="s">
        <v>1576</v>
      </c>
      <c r="G145" s="23" t="s">
        <v>1598</v>
      </c>
      <c r="H145" s="23" t="s">
        <v>1581</v>
      </c>
      <c r="I145" s="23" t="s">
        <v>1610</v>
      </c>
      <c r="J145" s="23" t="s">
        <v>1577</v>
      </c>
      <c r="K145" s="24"/>
      <c r="L145" s="23" t="s">
        <v>1606</v>
      </c>
      <c r="M145" s="23" t="s">
        <v>1589</v>
      </c>
      <c r="N145" s="24"/>
      <c r="O145" s="23" t="s">
        <v>1583</v>
      </c>
      <c r="P145" s="23" t="s">
        <v>1613</v>
      </c>
      <c r="Q145" s="23" t="s">
        <v>1610</v>
      </c>
      <c r="R145" s="23" t="s">
        <v>756</v>
      </c>
      <c r="S145" s="23" t="s">
        <v>371</v>
      </c>
      <c r="T145" s="24"/>
      <c r="U145" s="24"/>
      <c r="V145" s="23" t="s">
        <v>1610</v>
      </c>
      <c r="W145" s="23" t="s">
        <v>1606</v>
      </c>
      <c r="X145" s="23" t="s">
        <v>372</v>
      </c>
      <c r="Y145" s="23" t="s">
        <v>1610</v>
      </c>
      <c r="Z145" s="23" t="s">
        <v>1610</v>
      </c>
      <c r="AA145" s="24"/>
      <c r="AB145" s="23" t="s">
        <v>1610</v>
      </c>
      <c r="AC145" s="24"/>
      <c r="AD145" s="23" t="s">
        <v>1610</v>
      </c>
      <c r="AE145" s="23" t="s">
        <v>1610</v>
      </c>
      <c r="AF145" s="23" t="s">
        <v>1603</v>
      </c>
      <c r="AG145" s="24"/>
      <c r="AH145" s="24"/>
      <c r="AI145" s="24"/>
    </row>
    <row r="146" spans="1:35" s="21" customFormat="1" x14ac:dyDescent="0.25">
      <c r="A146" s="25">
        <v>43521.872288854167</v>
      </c>
      <c r="B146" s="26" t="s">
        <v>994</v>
      </c>
      <c r="C146" s="26" t="s">
        <v>1607</v>
      </c>
      <c r="D146" s="26" t="s">
        <v>1613</v>
      </c>
      <c r="E146" s="26" t="s">
        <v>748</v>
      </c>
      <c r="F146" s="26" t="s">
        <v>748</v>
      </c>
      <c r="G146" s="26" t="s">
        <v>1606</v>
      </c>
      <c r="H146" s="26" t="s">
        <v>1581</v>
      </c>
      <c r="I146" s="26" t="s">
        <v>1610</v>
      </c>
      <c r="J146" s="26" t="s">
        <v>1720</v>
      </c>
      <c r="K146" s="26" t="s">
        <v>373</v>
      </c>
      <c r="L146" s="26" t="s">
        <v>1598</v>
      </c>
      <c r="M146" s="26" t="s">
        <v>1589</v>
      </c>
      <c r="N146" s="27"/>
      <c r="O146" s="26" t="s">
        <v>1579</v>
      </c>
      <c r="P146" s="26" t="s">
        <v>1610</v>
      </c>
      <c r="Q146" s="26" t="s">
        <v>1610</v>
      </c>
      <c r="R146" s="26" t="s">
        <v>1580</v>
      </c>
      <c r="S146" s="27"/>
      <c r="T146" s="26" t="s">
        <v>374</v>
      </c>
      <c r="U146" s="27"/>
      <c r="V146" s="26" t="s">
        <v>1610</v>
      </c>
      <c r="W146" s="26" t="s">
        <v>1603</v>
      </c>
      <c r="X146" s="27"/>
      <c r="Y146" s="26" t="s">
        <v>1610</v>
      </c>
      <c r="Z146" s="26" t="s">
        <v>1610</v>
      </c>
      <c r="AA146" s="27"/>
      <c r="AB146" s="26" t="s">
        <v>1610</v>
      </c>
      <c r="AC146" s="27"/>
      <c r="AD146" s="26" t="s">
        <v>1610</v>
      </c>
      <c r="AE146" s="26" t="s">
        <v>1610</v>
      </c>
      <c r="AF146" s="26" t="s">
        <v>1603</v>
      </c>
      <c r="AG146" s="27"/>
      <c r="AH146" s="27"/>
      <c r="AI146" s="27"/>
    </row>
    <row r="147" spans="1:35" s="21" customFormat="1" x14ac:dyDescent="0.25">
      <c r="A147" s="22">
        <v>43521.874018518516</v>
      </c>
      <c r="B147" s="23" t="s">
        <v>994</v>
      </c>
      <c r="C147" s="23" t="s">
        <v>1607</v>
      </c>
      <c r="D147" s="23" t="s">
        <v>1613</v>
      </c>
      <c r="E147" s="23" t="s">
        <v>1576</v>
      </c>
      <c r="F147" s="23" t="s">
        <v>1576</v>
      </c>
      <c r="G147" s="23" t="s">
        <v>1598</v>
      </c>
      <c r="H147" s="23" t="s">
        <v>1581</v>
      </c>
      <c r="I147" s="23" t="s">
        <v>1610</v>
      </c>
      <c r="J147" s="23" t="s">
        <v>1577</v>
      </c>
      <c r="K147" s="24"/>
      <c r="L147" s="23" t="s">
        <v>1598</v>
      </c>
      <c r="M147" s="23" t="s">
        <v>1589</v>
      </c>
      <c r="N147" s="24"/>
      <c r="O147" s="23" t="s">
        <v>1616</v>
      </c>
      <c r="P147" s="23" t="s">
        <v>1610</v>
      </c>
      <c r="Q147" s="23" t="s">
        <v>1610</v>
      </c>
      <c r="R147" s="23" t="s">
        <v>1580</v>
      </c>
      <c r="S147" s="24"/>
      <c r="T147" s="23" t="s">
        <v>375</v>
      </c>
      <c r="U147" s="23" t="s">
        <v>376</v>
      </c>
      <c r="V147" s="23" t="s">
        <v>1610</v>
      </c>
      <c r="W147" s="23" t="s">
        <v>1598</v>
      </c>
      <c r="X147" s="24"/>
      <c r="Y147" s="23" t="s">
        <v>1613</v>
      </c>
      <c r="Z147" s="23" t="s">
        <v>1610</v>
      </c>
      <c r="AA147" s="24"/>
      <c r="AB147" s="23" t="s">
        <v>1610</v>
      </c>
      <c r="AC147" s="23" t="s">
        <v>377</v>
      </c>
      <c r="AD147" s="23" t="s">
        <v>1613</v>
      </c>
      <c r="AE147" s="23" t="s">
        <v>1610</v>
      </c>
      <c r="AF147" s="23" t="s">
        <v>1603</v>
      </c>
      <c r="AG147" s="24"/>
      <c r="AH147" s="24"/>
      <c r="AI147" s="24"/>
    </row>
    <row r="148" spans="1:35" s="21" customFormat="1" x14ac:dyDescent="0.25">
      <c r="A148" s="25">
        <v>43521.875108287037</v>
      </c>
      <c r="B148" s="26" t="s">
        <v>994</v>
      </c>
      <c r="C148" s="26" t="s">
        <v>1616</v>
      </c>
      <c r="D148" s="26" t="s">
        <v>1620</v>
      </c>
      <c r="E148" s="26" t="s">
        <v>1616</v>
      </c>
      <c r="F148" s="26" t="s">
        <v>1753</v>
      </c>
      <c r="G148" s="26" t="s">
        <v>1606</v>
      </c>
      <c r="H148" s="26" t="s">
        <v>1581</v>
      </c>
      <c r="I148" s="26" t="s">
        <v>1613</v>
      </c>
      <c r="J148" s="26" t="s">
        <v>1577</v>
      </c>
      <c r="K148" s="27"/>
      <c r="L148" s="26" t="s">
        <v>1598</v>
      </c>
      <c r="M148" s="26" t="s">
        <v>1589</v>
      </c>
      <c r="N148" s="27"/>
      <c r="O148" s="26" t="s">
        <v>1616</v>
      </c>
      <c r="P148" s="26" t="s">
        <v>1620</v>
      </c>
      <c r="Q148" s="26" t="s">
        <v>1627</v>
      </c>
      <c r="R148" s="26" t="s">
        <v>1601</v>
      </c>
      <c r="S148" s="27"/>
      <c r="T148" s="27"/>
      <c r="U148" s="27"/>
      <c r="V148" s="26" t="s">
        <v>1613</v>
      </c>
      <c r="W148" s="26" t="s">
        <v>1598</v>
      </c>
      <c r="X148" s="27"/>
      <c r="Y148" s="26" t="s">
        <v>1620</v>
      </c>
      <c r="Z148" s="26" t="s">
        <v>1613</v>
      </c>
      <c r="AA148" s="27"/>
      <c r="AB148" s="26" t="s">
        <v>1613</v>
      </c>
      <c r="AC148" s="27"/>
      <c r="AD148" s="26" t="s">
        <v>1613</v>
      </c>
      <c r="AE148" s="26" t="s">
        <v>1620</v>
      </c>
      <c r="AF148" s="26" t="s">
        <v>1603</v>
      </c>
      <c r="AG148" s="27"/>
      <c r="AH148" s="27"/>
      <c r="AI148" s="27"/>
    </row>
    <row r="149" spans="1:35" s="21" customFormat="1" x14ac:dyDescent="0.25">
      <c r="A149" s="22">
        <v>43521.886824872687</v>
      </c>
      <c r="B149" s="23" t="s">
        <v>994</v>
      </c>
      <c r="C149" s="23" t="s">
        <v>1607</v>
      </c>
      <c r="D149" s="23" t="s">
        <v>1613</v>
      </c>
      <c r="E149" s="23" t="s">
        <v>1576</v>
      </c>
      <c r="F149" s="23" t="s">
        <v>1576</v>
      </c>
      <c r="G149" s="23" t="s">
        <v>1598</v>
      </c>
      <c r="H149" s="23" t="s">
        <v>1581</v>
      </c>
      <c r="I149" s="23" t="s">
        <v>1610</v>
      </c>
      <c r="J149" s="23" t="s">
        <v>1577</v>
      </c>
      <c r="K149" s="24"/>
      <c r="L149" s="23" t="s">
        <v>1598</v>
      </c>
      <c r="M149" s="23" t="s">
        <v>1589</v>
      </c>
      <c r="N149" s="24"/>
      <c r="O149" s="23" t="s">
        <v>1579</v>
      </c>
      <c r="P149" s="23" t="s">
        <v>1610</v>
      </c>
      <c r="Q149" s="23" t="s">
        <v>1610</v>
      </c>
      <c r="R149" s="23" t="s">
        <v>1580</v>
      </c>
      <c r="S149" s="24"/>
      <c r="T149" s="24"/>
      <c r="U149" s="24"/>
      <c r="V149" s="23" t="s">
        <v>1610</v>
      </c>
      <c r="W149" s="23" t="s">
        <v>1603</v>
      </c>
      <c r="X149" s="24"/>
      <c r="Y149" s="23" t="s">
        <v>1610</v>
      </c>
      <c r="Z149" s="23" t="s">
        <v>1613</v>
      </c>
      <c r="AA149" s="24"/>
      <c r="AB149" s="23" t="s">
        <v>1613</v>
      </c>
      <c r="AC149" s="24"/>
      <c r="AD149" s="23" t="s">
        <v>1613</v>
      </c>
      <c r="AE149" s="23" t="s">
        <v>1613</v>
      </c>
      <c r="AF149" s="23" t="s">
        <v>1603</v>
      </c>
      <c r="AG149" s="24"/>
      <c r="AH149" s="24"/>
      <c r="AI149" s="24"/>
    </row>
    <row r="150" spans="1:35" s="21" customFormat="1" x14ac:dyDescent="0.25">
      <c r="A150" s="25">
        <v>43521.890690081018</v>
      </c>
      <c r="B150" s="26" t="s">
        <v>994</v>
      </c>
      <c r="C150" s="26" t="s">
        <v>1607</v>
      </c>
      <c r="D150" s="26" t="s">
        <v>1610</v>
      </c>
      <c r="E150" s="26" t="s">
        <v>1576</v>
      </c>
      <c r="F150" s="26" t="s">
        <v>1576</v>
      </c>
      <c r="G150" s="26" t="s">
        <v>1598</v>
      </c>
      <c r="H150" s="26" t="s">
        <v>1581</v>
      </c>
      <c r="I150" s="26" t="s">
        <v>1610</v>
      </c>
      <c r="J150" s="26" t="s">
        <v>1577</v>
      </c>
      <c r="K150" s="26" t="s">
        <v>378</v>
      </c>
      <c r="L150" s="26" t="s">
        <v>1603</v>
      </c>
      <c r="M150" s="26" t="s">
        <v>1589</v>
      </c>
      <c r="N150" s="27"/>
      <c r="O150" s="26" t="s">
        <v>1583</v>
      </c>
      <c r="P150" s="26" t="s">
        <v>1610</v>
      </c>
      <c r="Q150" s="26" t="s">
        <v>1610</v>
      </c>
      <c r="R150" s="26" t="s">
        <v>1580</v>
      </c>
      <c r="S150" s="27"/>
      <c r="T150" s="26" t="s">
        <v>379</v>
      </c>
      <c r="U150" s="26" t="s">
        <v>380</v>
      </c>
      <c r="V150" s="26" t="s">
        <v>1610</v>
      </c>
      <c r="W150" s="26" t="s">
        <v>1603</v>
      </c>
      <c r="X150" s="27"/>
      <c r="Y150" s="26" t="s">
        <v>1610</v>
      </c>
      <c r="Z150" s="26" t="s">
        <v>1610</v>
      </c>
      <c r="AA150" s="27"/>
      <c r="AB150" s="26" t="s">
        <v>1613</v>
      </c>
      <c r="AC150" s="26" t="s">
        <v>381</v>
      </c>
      <c r="AD150" s="26" t="s">
        <v>1610</v>
      </c>
      <c r="AE150" s="26" t="s">
        <v>1613</v>
      </c>
      <c r="AF150" s="26" t="s">
        <v>1603</v>
      </c>
      <c r="AG150" s="27"/>
      <c r="AH150" s="27"/>
      <c r="AI150" s="26" t="s">
        <v>382</v>
      </c>
    </row>
    <row r="151" spans="1:35" s="21" customFormat="1" x14ac:dyDescent="0.25">
      <c r="A151" s="22">
        <v>43521.891574918976</v>
      </c>
      <c r="B151" s="23" t="s">
        <v>994</v>
      </c>
      <c r="C151" s="23" t="s">
        <v>1607</v>
      </c>
      <c r="D151" s="23" t="s">
        <v>1627</v>
      </c>
      <c r="E151" s="23" t="s">
        <v>1576</v>
      </c>
      <c r="F151" s="23" t="s">
        <v>1616</v>
      </c>
      <c r="G151" s="23" t="s">
        <v>1598</v>
      </c>
      <c r="H151" s="23" t="s">
        <v>1581</v>
      </c>
      <c r="I151" s="23" t="s">
        <v>1613</v>
      </c>
      <c r="J151" s="23" t="s">
        <v>1577</v>
      </c>
      <c r="K151" s="24"/>
      <c r="L151" s="23" t="s">
        <v>1598</v>
      </c>
      <c r="M151" s="23" t="s">
        <v>1589</v>
      </c>
      <c r="N151" s="24"/>
      <c r="O151" s="23" t="s">
        <v>1616</v>
      </c>
      <c r="P151" s="23" t="s">
        <v>1613</v>
      </c>
      <c r="Q151" s="23" t="s">
        <v>1613</v>
      </c>
      <c r="R151" s="23" t="s">
        <v>1601</v>
      </c>
      <c r="S151" s="24"/>
      <c r="T151" s="24"/>
      <c r="U151" s="24"/>
      <c r="V151" s="23" t="s">
        <v>1613</v>
      </c>
      <c r="W151" s="23" t="s">
        <v>1603</v>
      </c>
      <c r="X151" s="24"/>
      <c r="Y151" s="23" t="s">
        <v>1610</v>
      </c>
      <c r="Z151" s="23" t="s">
        <v>1610</v>
      </c>
      <c r="AA151" s="24"/>
      <c r="AB151" s="23" t="s">
        <v>1610</v>
      </c>
      <c r="AC151" s="24"/>
      <c r="AD151" s="23" t="s">
        <v>1610</v>
      </c>
      <c r="AE151" s="23" t="s">
        <v>1613</v>
      </c>
      <c r="AF151" s="23" t="s">
        <v>1603</v>
      </c>
      <c r="AG151" s="24"/>
      <c r="AH151" s="24"/>
      <c r="AI151" s="24"/>
    </row>
    <row r="152" spans="1:35" s="21" customFormat="1" x14ac:dyDescent="0.25">
      <c r="A152" s="25">
        <v>43521.898766932871</v>
      </c>
      <c r="B152" s="26" t="s">
        <v>994</v>
      </c>
      <c r="C152" s="26" t="s">
        <v>1607</v>
      </c>
      <c r="D152" s="26" t="s">
        <v>1610</v>
      </c>
      <c r="E152" s="26" t="s">
        <v>1576</v>
      </c>
      <c r="F152" s="26" t="s">
        <v>1576</v>
      </c>
      <c r="G152" s="26" t="s">
        <v>1598</v>
      </c>
      <c r="H152" s="26" t="s">
        <v>1581</v>
      </c>
      <c r="I152" s="26" t="s">
        <v>1610</v>
      </c>
      <c r="J152" s="26" t="s">
        <v>1577</v>
      </c>
      <c r="K152" s="27"/>
      <c r="L152" s="26" t="s">
        <v>1598</v>
      </c>
      <c r="M152" s="26" t="s">
        <v>1589</v>
      </c>
      <c r="N152" s="27"/>
      <c r="O152" s="26" t="s">
        <v>1583</v>
      </c>
      <c r="P152" s="26" t="s">
        <v>1613</v>
      </c>
      <c r="Q152" s="26" t="s">
        <v>1610</v>
      </c>
      <c r="R152" s="26" t="s">
        <v>1580</v>
      </c>
      <c r="S152" s="27"/>
      <c r="T152" s="27"/>
      <c r="U152" s="27"/>
      <c r="V152" s="26" t="s">
        <v>1610</v>
      </c>
      <c r="W152" s="26" t="s">
        <v>1603</v>
      </c>
      <c r="X152" s="27"/>
      <c r="Y152" s="26" t="s">
        <v>1613</v>
      </c>
      <c r="Z152" s="26" t="s">
        <v>1610</v>
      </c>
      <c r="AA152" s="27"/>
      <c r="AB152" s="26" t="s">
        <v>1610</v>
      </c>
      <c r="AC152" s="27"/>
      <c r="AD152" s="26" t="s">
        <v>1613</v>
      </c>
      <c r="AE152" s="26" t="s">
        <v>1613</v>
      </c>
      <c r="AF152" s="26" t="s">
        <v>1603</v>
      </c>
      <c r="AG152" s="27"/>
      <c r="AH152" s="27"/>
      <c r="AI152" s="27"/>
    </row>
    <row r="153" spans="1:35" s="21" customFormat="1" x14ac:dyDescent="0.25">
      <c r="A153" s="22">
        <v>43521.899608101856</v>
      </c>
      <c r="B153" s="23" t="s">
        <v>994</v>
      </c>
      <c r="C153" s="23" t="s">
        <v>1607</v>
      </c>
      <c r="D153" s="23" t="s">
        <v>1610</v>
      </c>
      <c r="E153" s="23" t="s">
        <v>1576</v>
      </c>
      <c r="F153" s="23" t="s">
        <v>1576</v>
      </c>
      <c r="G153" s="23" t="s">
        <v>1598</v>
      </c>
      <c r="H153" s="23" t="s">
        <v>1581</v>
      </c>
      <c r="I153" s="23" t="s">
        <v>1610</v>
      </c>
      <c r="J153" s="23" t="s">
        <v>1577</v>
      </c>
      <c r="K153" s="24"/>
      <c r="L153" s="23" t="s">
        <v>1606</v>
      </c>
      <c r="M153" s="23" t="s">
        <v>1589</v>
      </c>
      <c r="N153" s="24"/>
      <c r="O153" s="23" t="s">
        <v>1583</v>
      </c>
      <c r="P153" s="23" t="s">
        <v>1610</v>
      </c>
      <c r="Q153" s="23" t="s">
        <v>1610</v>
      </c>
      <c r="R153" s="23" t="s">
        <v>1580</v>
      </c>
      <c r="S153" s="24"/>
      <c r="T153" s="24"/>
      <c r="U153" s="24"/>
      <c r="V153" s="23" t="s">
        <v>1610</v>
      </c>
      <c r="W153" s="23" t="s">
        <v>1598</v>
      </c>
      <c r="X153" s="24"/>
      <c r="Y153" s="23" t="s">
        <v>1610</v>
      </c>
      <c r="Z153" s="23" t="s">
        <v>1610</v>
      </c>
      <c r="AA153" s="24"/>
      <c r="AB153" s="23" t="s">
        <v>1610</v>
      </c>
      <c r="AC153" s="24"/>
      <c r="AD153" s="23" t="s">
        <v>1610</v>
      </c>
      <c r="AE153" s="23" t="s">
        <v>1610</v>
      </c>
      <c r="AF153" s="23" t="s">
        <v>1606</v>
      </c>
      <c r="AG153" s="23" t="s">
        <v>383</v>
      </c>
      <c r="AH153" s="24"/>
      <c r="AI153" s="24"/>
    </row>
    <row r="154" spans="1:35" s="21" customFormat="1" x14ac:dyDescent="0.25">
      <c r="A154" s="25">
        <v>43521.901832650459</v>
      </c>
      <c r="B154" s="26" t="s">
        <v>994</v>
      </c>
      <c r="C154" s="26" t="s">
        <v>1607</v>
      </c>
      <c r="D154" s="26" t="s">
        <v>1610</v>
      </c>
      <c r="E154" s="26" t="s">
        <v>1576</v>
      </c>
      <c r="F154" s="26" t="s">
        <v>1576</v>
      </c>
      <c r="G154" s="26" t="s">
        <v>1606</v>
      </c>
      <c r="H154" s="26" t="s">
        <v>1581</v>
      </c>
      <c r="I154" s="26" t="s">
        <v>1610</v>
      </c>
      <c r="J154" s="26" t="s">
        <v>1577</v>
      </c>
      <c r="K154" s="27"/>
      <c r="L154" s="26" t="s">
        <v>1598</v>
      </c>
      <c r="M154" s="26" t="s">
        <v>1735</v>
      </c>
      <c r="N154" s="26" t="s">
        <v>384</v>
      </c>
      <c r="O154" s="26" t="s">
        <v>1583</v>
      </c>
      <c r="P154" s="26" t="s">
        <v>1610</v>
      </c>
      <c r="Q154" s="26" t="s">
        <v>1610</v>
      </c>
      <c r="R154" s="26" t="s">
        <v>1580</v>
      </c>
      <c r="S154" s="27"/>
      <c r="T154" s="26" t="s">
        <v>1098</v>
      </c>
      <c r="U154" s="27"/>
      <c r="V154" s="26" t="s">
        <v>1610</v>
      </c>
      <c r="W154" s="26" t="s">
        <v>1603</v>
      </c>
      <c r="X154" s="27"/>
      <c r="Y154" s="26" t="s">
        <v>1610</v>
      </c>
      <c r="Z154" s="26" t="s">
        <v>1610</v>
      </c>
      <c r="AA154" s="27"/>
      <c r="AB154" s="26" t="s">
        <v>1610</v>
      </c>
      <c r="AC154" s="27"/>
      <c r="AD154" s="26" t="s">
        <v>1610</v>
      </c>
      <c r="AE154" s="26" t="s">
        <v>1613</v>
      </c>
      <c r="AF154" s="26" t="s">
        <v>1603</v>
      </c>
      <c r="AG154" s="27"/>
      <c r="AH154" s="26" t="s">
        <v>1099</v>
      </c>
      <c r="AI154" s="26" t="s">
        <v>1100</v>
      </c>
    </row>
    <row r="155" spans="1:35" s="21" customFormat="1" x14ac:dyDescent="0.25">
      <c r="A155" s="22">
        <v>43521.902773796297</v>
      </c>
      <c r="B155" s="23" t="s">
        <v>994</v>
      </c>
      <c r="C155" s="23" t="s">
        <v>1607</v>
      </c>
      <c r="D155" s="23" t="s">
        <v>1613</v>
      </c>
      <c r="E155" s="23" t="s">
        <v>1576</v>
      </c>
      <c r="F155" s="23" t="s">
        <v>1576</v>
      </c>
      <c r="G155" s="23" t="s">
        <v>1598</v>
      </c>
      <c r="H155" s="23" t="s">
        <v>1606</v>
      </c>
      <c r="I155" s="23" t="s">
        <v>1610</v>
      </c>
      <c r="J155" s="23" t="s">
        <v>1584</v>
      </c>
      <c r="K155" s="24"/>
      <c r="L155" s="23" t="s">
        <v>1598</v>
      </c>
      <c r="M155" s="23" t="s">
        <v>1589</v>
      </c>
      <c r="N155" s="24"/>
      <c r="O155" s="23" t="s">
        <v>1583</v>
      </c>
      <c r="P155" s="23" t="s">
        <v>1613</v>
      </c>
      <c r="Q155" s="23" t="s">
        <v>1610</v>
      </c>
      <c r="R155" s="23" t="s">
        <v>1580</v>
      </c>
      <c r="S155" s="24"/>
      <c r="T155" s="23" t="s">
        <v>1101</v>
      </c>
      <c r="U155" s="24"/>
      <c r="V155" s="23" t="s">
        <v>1610</v>
      </c>
      <c r="W155" s="23" t="s">
        <v>1603</v>
      </c>
      <c r="X155" s="24"/>
      <c r="Y155" s="23" t="s">
        <v>1613</v>
      </c>
      <c r="Z155" s="23" t="s">
        <v>1613</v>
      </c>
      <c r="AA155" s="24"/>
      <c r="AB155" s="23" t="s">
        <v>1613</v>
      </c>
      <c r="AC155" s="24"/>
      <c r="AD155" s="23" t="s">
        <v>1613</v>
      </c>
      <c r="AE155" s="23" t="s">
        <v>1613</v>
      </c>
      <c r="AF155" s="23" t="s">
        <v>1603</v>
      </c>
      <c r="AG155" s="24"/>
      <c r="AH155" s="24"/>
      <c r="AI155" s="24"/>
    </row>
    <row r="156" spans="1:35" s="21" customFormat="1" x14ac:dyDescent="0.25">
      <c r="A156" s="28">
        <v>43521.904927974538</v>
      </c>
      <c r="B156" s="29" t="s">
        <v>994</v>
      </c>
      <c r="C156" s="29" t="s">
        <v>1607</v>
      </c>
      <c r="D156" s="29" t="s">
        <v>1610</v>
      </c>
      <c r="E156" s="29" t="s">
        <v>1576</v>
      </c>
      <c r="F156" s="29" t="s">
        <v>1576</v>
      </c>
      <c r="G156" s="29" t="s">
        <v>1598</v>
      </c>
      <c r="H156" s="29" t="s">
        <v>1581</v>
      </c>
      <c r="I156" s="29" t="s">
        <v>1610</v>
      </c>
      <c r="J156" s="29" t="s">
        <v>1577</v>
      </c>
      <c r="K156" s="30"/>
      <c r="L156" s="29" t="s">
        <v>1598</v>
      </c>
      <c r="M156" s="29" t="s">
        <v>1589</v>
      </c>
      <c r="N156" s="30"/>
      <c r="O156" s="29" t="s">
        <v>1583</v>
      </c>
      <c r="P156" s="29" t="s">
        <v>1610</v>
      </c>
      <c r="Q156" s="29" t="s">
        <v>1610</v>
      </c>
      <c r="R156" s="29" t="s">
        <v>1580</v>
      </c>
      <c r="S156" s="30"/>
      <c r="T156" s="29" t="s">
        <v>1102</v>
      </c>
      <c r="U156" s="30"/>
      <c r="V156" s="29" t="s">
        <v>1610</v>
      </c>
      <c r="W156" s="29" t="s">
        <v>1603</v>
      </c>
      <c r="X156" s="30"/>
      <c r="Y156" s="29" t="s">
        <v>1610</v>
      </c>
      <c r="Z156" s="29" t="s">
        <v>1610</v>
      </c>
      <c r="AA156" s="30"/>
      <c r="AB156" s="29" t="s">
        <v>1610</v>
      </c>
      <c r="AC156" s="30"/>
      <c r="AD156" s="29" t="s">
        <v>1613</v>
      </c>
      <c r="AE156" s="29" t="s">
        <v>1613</v>
      </c>
      <c r="AF156" s="29" t="s">
        <v>1603</v>
      </c>
      <c r="AG156" s="30"/>
      <c r="AH156" s="29" t="s">
        <v>1103</v>
      </c>
      <c r="AI156" s="30"/>
    </row>
    <row r="157" spans="1:35" s="21" customFormat="1" x14ac:dyDescent="0.25"/>
    <row r="158" spans="1:35" s="21" customFormat="1" x14ac:dyDescent="0.25">
      <c r="B158" s="66">
        <v>32</v>
      </c>
      <c r="C158" s="21">
        <v>29</v>
      </c>
      <c r="D158" s="21">
        <v>13</v>
      </c>
      <c r="G158" s="21">
        <v>14</v>
      </c>
      <c r="H158" s="21">
        <v>7</v>
      </c>
      <c r="I158" s="21">
        <v>25</v>
      </c>
      <c r="J158" s="21">
        <v>6</v>
      </c>
      <c r="L158" s="21">
        <v>6</v>
      </c>
      <c r="M158" s="21">
        <v>31</v>
      </c>
      <c r="P158" s="21">
        <v>21</v>
      </c>
      <c r="Q158" s="21">
        <v>27</v>
      </c>
      <c r="R158" s="21">
        <v>23</v>
      </c>
      <c r="V158" s="21">
        <v>25</v>
      </c>
      <c r="W158" s="21">
        <v>4</v>
      </c>
      <c r="Y158" s="21">
        <v>24</v>
      </c>
      <c r="Z158" s="21">
        <v>25</v>
      </c>
      <c r="AB158" s="21">
        <v>23</v>
      </c>
      <c r="AD158" s="21">
        <v>18</v>
      </c>
      <c r="AE158" s="21">
        <v>15</v>
      </c>
      <c r="AF158" s="21">
        <v>2</v>
      </c>
    </row>
    <row r="159" spans="1:35" s="21" customFormat="1" x14ac:dyDescent="0.25">
      <c r="C159" s="21">
        <v>3</v>
      </c>
      <c r="D159" s="21">
        <v>15</v>
      </c>
      <c r="E159" s="21">
        <v>22</v>
      </c>
      <c r="F159" s="21">
        <v>22</v>
      </c>
      <c r="G159" s="21">
        <v>4</v>
      </c>
      <c r="H159" s="21">
        <v>2</v>
      </c>
      <c r="I159" s="21">
        <v>5</v>
      </c>
      <c r="J159" s="21">
        <v>1</v>
      </c>
      <c r="L159" s="21">
        <v>5</v>
      </c>
      <c r="M159" s="21">
        <v>1</v>
      </c>
      <c r="O159" s="21">
        <v>21</v>
      </c>
      <c r="P159" s="21">
        <v>9</v>
      </c>
      <c r="Q159" s="21">
        <v>4</v>
      </c>
      <c r="R159" s="21">
        <v>6</v>
      </c>
      <c r="V159" s="21">
        <v>6</v>
      </c>
      <c r="W159" s="21">
        <v>22</v>
      </c>
      <c r="Y159" s="21">
        <v>7</v>
      </c>
      <c r="Z159" s="21">
        <v>7</v>
      </c>
      <c r="AB159" s="21">
        <v>9</v>
      </c>
      <c r="AD159" s="21">
        <v>13</v>
      </c>
      <c r="AE159" s="21">
        <v>12</v>
      </c>
      <c r="AF159" s="21">
        <v>30</v>
      </c>
    </row>
    <row r="160" spans="1:35" s="21" customFormat="1" x14ac:dyDescent="0.25">
      <c r="D160" s="21">
        <v>2</v>
      </c>
      <c r="E160" s="21">
        <v>8</v>
      </c>
      <c r="F160" s="21">
        <v>8</v>
      </c>
      <c r="G160" s="21">
        <v>14</v>
      </c>
      <c r="H160" s="21">
        <v>23</v>
      </c>
      <c r="I160" s="21">
        <v>2</v>
      </c>
      <c r="J160" s="21">
        <v>25</v>
      </c>
      <c r="L160" s="21">
        <v>21</v>
      </c>
      <c r="M160" s="21">
        <v>3</v>
      </c>
      <c r="O160" s="21">
        <v>5</v>
      </c>
      <c r="P160" s="21">
        <v>2</v>
      </c>
      <c r="Q160" s="21">
        <v>1</v>
      </c>
      <c r="R160" s="21">
        <v>3</v>
      </c>
      <c r="V160" s="21">
        <v>1</v>
      </c>
      <c r="W160" s="21">
        <v>6</v>
      </c>
      <c r="Y160" s="21">
        <v>1</v>
      </c>
      <c r="AD160" s="21">
        <v>1</v>
      </c>
      <c r="AE160" s="21">
        <v>4</v>
      </c>
    </row>
    <row r="161" spans="1:35" s="21" customFormat="1" x14ac:dyDescent="0.25">
      <c r="D161" s="21">
        <v>2</v>
      </c>
      <c r="E161" s="21">
        <v>2</v>
      </c>
      <c r="F161" s="21">
        <v>1</v>
      </c>
      <c r="O161" s="21">
        <v>6</v>
      </c>
      <c r="AE161" s="21">
        <v>1</v>
      </c>
    </row>
    <row r="162" spans="1:35" s="21" customFormat="1" x14ac:dyDescent="0.25">
      <c r="B162" s="21">
        <v>32</v>
      </c>
      <c r="C162" s="21">
        <f>SUM(C158:C161)</f>
        <v>32</v>
      </c>
      <c r="D162" s="21">
        <f t="shared" ref="D162:AF162" si="0">SUM(D158:D161)</f>
        <v>32</v>
      </c>
      <c r="F162" s="21">
        <v>1</v>
      </c>
      <c r="G162" s="21">
        <f t="shared" si="0"/>
        <v>32</v>
      </c>
      <c r="H162" s="21">
        <f t="shared" si="0"/>
        <v>32</v>
      </c>
      <c r="I162" s="21">
        <f t="shared" si="0"/>
        <v>32</v>
      </c>
      <c r="J162" s="21">
        <f t="shared" si="0"/>
        <v>32</v>
      </c>
      <c r="L162" s="21">
        <f t="shared" si="0"/>
        <v>32</v>
      </c>
      <c r="M162" s="21">
        <f>SUM(M158:M161)</f>
        <v>35</v>
      </c>
      <c r="P162" s="21">
        <f t="shared" si="0"/>
        <v>32</v>
      </c>
      <c r="Q162" s="21">
        <f t="shared" si="0"/>
        <v>32</v>
      </c>
      <c r="R162" s="21">
        <f t="shared" si="0"/>
        <v>32</v>
      </c>
      <c r="V162" s="21">
        <f>SUM(V158:V161)</f>
        <v>32</v>
      </c>
      <c r="W162" s="21">
        <f t="shared" si="0"/>
        <v>32</v>
      </c>
      <c r="Y162" s="21">
        <f t="shared" si="0"/>
        <v>32</v>
      </c>
      <c r="Z162" s="21">
        <f t="shared" si="0"/>
        <v>32</v>
      </c>
      <c r="AB162" s="21">
        <f t="shared" si="0"/>
        <v>32</v>
      </c>
      <c r="AD162" s="21">
        <f t="shared" si="0"/>
        <v>32</v>
      </c>
      <c r="AE162" s="21">
        <f t="shared" si="0"/>
        <v>32</v>
      </c>
      <c r="AF162" s="21">
        <f t="shared" si="0"/>
        <v>32</v>
      </c>
    </row>
    <row r="164" spans="1:35" s="21" customFormat="1" x14ac:dyDescent="0.25">
      <c r="A164" s="20" t="s">
        <v>677</v>
      </c>
      <c r="B164" s="20" t="s">
        <v>678</v>
      </c>
      <c r="C164" s="53" t="s">
        <v>1542</v>
      </c>
      <c r="D164" s="53" t="s">
        <v>1543</v>
      </c>
      <c r="E164" s="53" t="s">
        <v>1544</v>
      </c>
      <c r="F164" s="53" t="s">
        <v>1545</v>
      </c>
      <c r="G164" s="53" t="s">
        <v>1546</v>
      </c>
      <c r="H164" s="53" t="s">
        <v>1547</v>
      </c>
      <c r="I164" s="53" t="s">
        <v>1548</v>
      </c>
      <c r="J164" s="53" t="s">
        <v>1508</v>
      </c>
      <c r="K164" s="20" t="s">
        <v>1549</v>
      </c>
      <c r="L164" s="53" t="s">
        <v>1550</v>
      </c>
      <c r="M164" s="53" t="s">
        <v>1551</v>
      </c>
      <c r="N164" s="20" t="s">
        <v>1552</v>
      </c>
      <c r="O164" s="53" t="s">
        <v>1553</v>
      </c>
      <c r="P164" s="53" t="s">
        <v>1554</v>
      </c>
      <c r="Q164" s="53" t="s">
        <v>1555</v>
      </c>
      <c r="R164" s="53" t="s">
        <v>1556</v>
      </c>
      <c r="S164" s="20" t="s">
        <v>1557</v>
      </c>
      <c r="T164" s="53" t="s">
        <v>1558</v>
      </c>
      <c r="U164" s="53" t="s">
        <v>1559</v>
      </c>
      <c r="V164" s="53" t="s">
        <v>1560</v>
      </c>
      <c r="W164" s="53" t="s">
        <v>1561</v>
      </c>
      <c r="X164" s="53" t="s">
        <v>1562</v>
      </c>
      <c r="Y164" s="53" t="s">
        <v>1563</v>
      </c>
      <c r="Z164" s="53" t="s">
        <v>1564</v>
      </c>
      <c r="AA164" s="53" t="s">
        <v>1565</v>
      </c>
      <c r="AB164" s="53" t="s">
        <v>1566</v>
      </c>
      <c r="AC164" s="53" t="s">
        <v>1567</v>
      </c>
      <c r="AD164" s="53" t="s">
        <v>1568</v>
      </c>
      <c r="AE164" s="53" t="s">
        <v>1569</v>
      </c>
      <c r="AF164" s="53" t="s">
        <v>1570</v>
      </c>
      <c r="AG164" s="53" t="s">
        <v>1571</v>
      </c>
      <c r="AH164" s="53" t="s">
        <v>1572</v>
      </c>
      <c r="AI164" s="53" t="s">
        <v>1573</v>
      </c>
    </row>
    <row r="165" spans="1:35" s="21" customFormat="1" x14ac:dyDescent="0.25">
      <c r="A165" s="22">
        <v>43486.842442233799</v>
      </c>
      <c r="B165" s="23" t="s">
        <v>1104</v>
      </c>
      <c r="C165" s="23" t="s">
        <v>1607</v>
      </c>
      <c r="D165" s="23" t="s">
        <v>1613</v>
      </c>
      <c r="E165" s="23" t="s">
        <v>1576</v>
      </c>
      <c r="F165" s="23" t="s">
        <v>1576</v>
      </c>
      <c r="G165" s="23" t="s">
        <v>1606</v>
      </c>
      <c r="H165" s="23" t="s">
        <v>1603</v>
      </c>
      <c r="I165" s="23" t="s">
        <v>1613</v>
      </c>
      <c r="J165" s="23" t="s">
        <v>1577</v>
      </c>
      <c r="K165" s="23" t="s">
        <v>1105</v>
      </c>
      <c r="L165" s="23" t="s">
        <v>1603</v>
      </c>
      <c r="M165" s="23" t="s">
        <v>1718</v>
      </c>
      <c r="N165" s="23" t="s">
        <v>1106</v>
      </c>
      <c r="O165" s="23" t="s">
        <v>1583</v>
      </c>
      <c r="P165" s="23" t="s">
        <v>1613</v>
      </c>
      <c r="Q165" s="23" t="s">
        <v>1610</v>
      </c>
      <c r="R165" s="23" t="s">
        <v>756</v>
      </c>
      <c r="S165" s="23" t="s">
        <v>1107</v>
      </c>
      <c r="T165" s="23" t="s">
        <v>1108</v>
      </c>
      <c r="U165" s="23" t="s">
        <v>1109</v>
      </c>
      <c r="V165" s="23" t="s">
        <v>1610</v>
      </c>
      <c r="W165" s="23" t="s">
        <v>1606</v>
      </c>
      <c r="X165" s="23" t="s">
        <v>1110</v>
      </c>
      <c r="Y165" s="23" t="s">
        <v>1610</v>
      </c>
      <c r="Z165" s="23" t="s">
        <v>1613</v>
      </c>
      <c r="AA165" s="23" t="s">
        <v>1111</v>
      </c>
      <c r="AB165" s="23" t="s">
        <v>1610</v>
      </c>
      <c r="AC165" s="23" t="s">
        <v>1633</v>
      </c>
      <c r="AD165" s="23" t="s">
        <v>1613</v>
      </c>
      <c r="AE165" s="23" t="s">
        <v>1610</v>
      </c>
      <c r="AF165" s="23" t="s">
        <v>1603</v>
      </c>
      <c r="AG165" s="24"/>
      <c r="AH165" s="23" t="s">
        <v>1112</v>
      </c>
      <c r="AI165" s="24"/>
    </row>
    <row r="166" spans="1:35" s="21" customFormat="1" x14ac:dyDescent="0.25">
      <c r="A166" s="25">
        <v>43487.796664004629</v>
      </c>
      <c r="B166" s="26" t="s">
        <v>1104</v>
      </c>
      <c r="C166" s="26" t="s">
        <v>1607</v>
      </c>
      <c r="D166" s="26" t="s">
        <v>1610</v>
      </c>
      <c r="E166" s="26" t="s">
        <v>1576</v>
      </c>
      <c r="F166" s="26" t="s">
        <v>748</v>
      </c>
      <c r="G166" s="26" t="s">
        <v>1598</v>
      </c>
      <c r="H166" s="26" t="s">
        <v>1581</v>
      </c>
      <c r="I166" s="26" t="s">
        <v>1610</v>
      </c>
      <c r="J166" s="26" t="s">
        <v>1577</v>
      </c>
      <c r="K166" s="27"/>
      <c r="L166" s="26" t="s">
        <v>1598</v>
      </c>
      <c r="M166" s="26" t="s">
        <v>1589</v>
      </c>
      <c r="N166" s="27"/>
      <c r="O166" s="26" t="s">
        <v>1583</v>
      </c>
      <c r="P166" s="26" t="s">
        <v>1610</v>
      </c>
      <c r="Q166" s="26" t="s">
        <v>1610</v>
      </c>
      <c r="R166" s="26" t="s">
        <v>1601</v>
      </c>
      <c r="S166" s="27"/>
      <c r="T166" s="27"/>
      <c r="U166" s="27"/>
      <c r="V166" s="26" t="s">
        <v>1610</v>
      </c>
      <c r="W166" s="26" t="s">
        <v>1603</v>
      </c>
      <c r="X166" s="27"/>
      <c r="Y166" s="26" t="s">
        <v>1610</v>
      </c>
      <c r="Z166" s="26" t="s">
        <v>1610</v>
      </c>
      <c r="AA166" s="27"/>
      <c r="AB166" s="26" t="s">
        <v>1610</v>
      </c>
      <c r="AC166" s="27"/>
      <c r="AD166" s="26" t="s">
        <v>1613</v>
      </c>
      <c r="AE166" s="26" t="s">
        <v>1610</v>
      </c>
      <c r="AF166" s="26" t="s">
        <v>1603</v>
      </c>
      <c r="AG166" s="27"/>
      <c r="AH166" s="27"/>
      <c r="AI166" s="27"/>
    </row>
    <row r="167" spans="1:35" s="21" customFormat="1" x14ac:dyDescent="0.25">
      <c r="A167" s="22">
        <v>43490.41713105324</v>
      </c>
      <c r="B167" s="23" t="s">
        <v>1104</v>
      </c>
      <c r="C167" s="23" t="s">
        <v>1607</v>
      </c>
      <c r="D167" s="23" t="s">
        <v>1610</v>
      </c>
      <c r="E167" s="23" t="s">
        <v>1576</v>
      </c>
      <c r="F167" s="23" t="s">
        <v>1576</v>
      </c>
      <c r="G167" s="23" t="s">
        <v>1598</v>
      </c>
      <c r="H167" s="23" t="s">
        <v>1603</v>
      </c>
      <c r="I167" s="23" t="s">
        <v>1610</v>
      </c>
      <c r="J167" s="23" t="s">
        <v>1577</v>
      </c>
      <c r="K167" s="24"/>
      <c r="L167" s="23" t="s">
        <v>1598</v>
      </c>
      <c r="M167" s="23" t="s">
        <v>1589</v>
      </c>
      <c r="N167" s="24"/>
      <c r="O167" s="23" t="s">
        <v>1583</v>
      </c>
      <c r="P167" s="23" t="s">
        <v>1613</v>
      </c>
      <c r="Q167" s="23" t="s">
        <v>1610</v>
      </c>
      <c r="R167" s="23" t="s">
        <v>1601</v>
      </c>
      <c r="S167" s="24"/>
      <c r="T167" s="24"/>
      <c r="U167" s="24"/>
      <c r="V167" s="23" t="s">
        <v>1613</v>
      </c>
      <c r="W167" s="23" t="s">
        <v>1598</v>
      </c>
      <c r="X167" s="24"/>
      <c r="Y167" s="23" t="s">
        <v>1610</v>
      </c>
      <c r="Z167" s="23" t="s">
        <v>1620</v>
      </c>
      <c r="AA167" s="24"/>
      <c r="AB167" s="23" t="s">
        <v>1613</v>
      </c>
      <c r="AC167" s="24"/>
      <c r="AD167" s="23" t="s">
        <v>1610</v>
      </c>
      <c r="AE167" s="23" t="s">
        <v>1610</v>
      </c>
      <c r="AF167" s="23" t="s">
        <v>1603</v>
      </c>
      <c r="AG167" s="24"/>
      <c r="AH167" s="24"/>
      <c r="AI167" s="24"/>
    </row>
    <row r="168" spans="1:35" s="21" customFormat="1" x14ac:dyDescent="0.25">
      <c r="A168" s="25">
        <v>43497.021607361108</v>
      </c>
      <c r="B168" s="26" t="s">
        <v>1104</v>
      </c>
      <c r="C168" s="26" t="s">
        <v>1575</v>
      </c>
      <c r="D168" s="26" t="s">
        <v>1620</v>
      </c>
      <c r="E168" s="26" t="s">
        <v>1616</v>
      </c>
      <c r="F168" s="26" t="s">
        <v>1616</v>
      </c>
      <c r="G168" s="26" t="s">
        <v>1603</v>
      </c>
      <c r="H168" s="26" t="s">
        <v>1603</v>
      </c>
      <c r="I168" s="26" t="s">
        <v>1620</v>
      </c>
      <c r="J168" s="26" t="s">
        <v>1577</v>
      </c>
      <c r="K168" s="26" t="s">
        <v>1113</v>
      </c>
      <c r="L168" s="26" t="s">
        <v>1598</v>
      </c>
      <c r="M168" s="26" t="s">
        <v>1585</v>
      </c>
      <c r="N168" s="27"/>
      <c r="O168" s="26" t="s">
        <v>1616</v>
      </c>
      <c r="P168" s="26" t="s">
        <v>1620</v>
      </c>
      <c r="Q168" s="26" t="s">
        <v>1610</v>
      </c>
      <c r="R168" s="26" t="s">
        <v>756</v>
      </c>
      <c r="S168" s="26" t="s">
        <v>1114</v>
      </c>
      <c r="T168" s="26" t="s">
        <v>1115</v>
      </c>
      <c r="U168" s="26" t="s">
        <v>1116</v>
      </c>
      <c r="V168" s="26" t="s">
        <v>1620</v>
      </c>
      <c r="W168" s="26" t="s">
        <v>1606</v>
      </c>
      <c r="X168" s="26" t="s">
        <v>1117</v>
      </c>
      <c r="Y168" s="26" t="s">
        <v>1613</v>
      </c>
      <c r="Z168" s="26" t="s">
        <v>1613</v>
      </c>
      <c r="AA168" s="26" t="s">
        <v>1118</v>
      </c>
      <c r="AB168" s="26" t="s">
        <v>1610</v>
      </c>
      <c r="AC168" s="27"/>
      <c r="AD168" s="26" t="s">
        <v>1613</v>
      </c>
      <c r="AE168" s="26" t="s">
        <v>1620</v>
      </c>
      <c r="AF168" s="26" t="s">
        <v>1603</v>
      </c>
      <c r="AG168" s="27"/>
      <c r="AH168" s="27"/>
      <c r="AI168" s="27"/>
    </row>
    <row r="169" spans="1:35" s="21" customFormat="1" x14ac:dyDescent="0.25">
      <c r="A169" s="22">
        <v>43499.834749375004</v>
      </c>
      <c r="B169" s="23" t="s">
        <v>1104</v>
      </c>
      <c r="C169" s="23" t="s">
        <v>1607</v>
      </c>
      <c r="D169" s="23" t="s">
        <v>1613</v>
      </c>
      <c r="E169" s="23" t="s">
        <v>748</v>
      </c>
      <c r="F169" s="23" t="s">
        <v>1616</v>
      </c>
      <c r="G169" s="23" t="s">
        <v>1598</v>
      </c>
      <c r="H169" s="23" t="s">
        <v>1603</v>
      </c>
      <c r="I169" s="23" t="s">
        <v>1613</v>
      </c>
      <c r="J169" s="23" t="s">
        <v>1577</v>
      </c>
      <c r="K169" s="23" t="s">
        <v>1119</v>
      </c>
      <c r="L169" s="23" t="s">
        <v>1598</v>
      </c>
      <c r="M169" s="23" t="s">
        <v>1589</v>
      </c>
      <c r="N169" s="24"/>
      <c r="O169" s="23" t="s">
        <v>1579</v>
      </c>
      <c r="P169" s="23" t="s">
        <v>1613</v>
      </c>
      <c r="Q169" s="23" t="s">
        <v>1610</v>
      </c>
      <c r="R169" s="23" t="s">
        <v>1601</v>
      </c>
      <c r="S169" s="24"/>
      <c r="T169" s="23" t="s">
        <v>1120</v>
      </c>
      <c r="U169" s="24"/>
      <c r="V169" s="23" t="s">
        <v>1610</v>
      </c>
      <c r="W169" s="23" t="s">
        <v>1606</v>
      </c>
      <c r="X169" s="23" t="s">
        <v>1121</v>
      </c>
      <c r="Y169" s="23" t="s">
        <v>1613</v>
      </c>
      <c r="Z169" s="23" t="s">
        <v>1613</v>
      </c>
      <c r="AA169" s="23" t="s">
        <v>1122</v>
      </c>
      <c r="AB169" s="23" t="s">
        <v>1613</v>
      </c>
      <c r="AC169" s="24"/>
      <c r="AD169" s="23" t="s">
        <v>1620</v>
      </c>
      <c r="AE169" s="23" t="s">
        <v>1620</v>
      </c>
      <c r="AF169" s="23" t="s">
        <v>1603</v>
      </c>
      <c r="AG169" s="24"/>
      <c r="AH169" s="23" t="s">
        <v>1123</v>
      </c>
      <c r="AI169" s="24"/>
    </row>
    <row r="170" spans="1:35" s="21" customFormat="1" x14ac:dyDescent="0.25">
      <c r="A170" s="25">
        <v>43499.842786504625</v>
      </c>
      <c r="B170" s="26" t="s">
        <v>1104</v>
      </c>
      <c r="C170" s="26" t="s">
        <v>1616</v>
      </c>
      <c r="D170" s="26" t="s">
        <v>1613</v>
      </c>
      <c r="E170" s="26" t="s">
        <v>748</v>
      </c>
      <c r="F170" s="26" t="s">
        <v>1616</v>
      </c>
      <c r="G170" s="26" t="s">
        <v>1598</v>
      </c>
      <c r="H170" s="26" t="s">
        <v>1603</v>
      </c>
      <c r="I170" s="26" t="s">
        <v>1610</v>
      </c>
      <c r="J170" s="26" t="s">
        <v>1577</v>
      </c>
      <c r="K170" s="26" t="s">
        <v>1124</v>
      </c>
      <c r="L170" s="26" t="s">
        <v>1603</v>
      </c>
      <c r="M170" s="26" t="s">
        <v>1589</v>
      </c>
      <c r="N170" s="27"/>
      <c r="O170" s="26" t="s">
        <v>1579</v>
      </c>
      <c r="P170" s="26" t="s">
        <v>1613</v>
      </c>
      <c r="Q170" s="26" t="s">
        <v>1610</v>
      </c>
      <c r="R170" s="26" t="s">
        <v>1601</v>
      </c>
      <c r="S170" s="27"/>
      <c r="T170" s="26" t="s">
        <v>1125</v>
      </c>
      <c r="U170" s="27"/>
      <c r="V170" s="26" t="s">
        <v>1613</v>
      </c>
      <c r="W170" s="26" t="s">
        <v>1606</v>
      </c>
      <c r="X170" s="26" t="s">
        <v>1126</v>
      </c>
      <c r="Y170" s="26" t="s">
        <v>1613</v>
      </c>
      <c r="Z170" s="26" t="s">
        <v>1613</v>
      </c>
      <c r="AA170" s="27"/>
      <c r="AB170" s="26" t="s">
        <v>1613</v>
      </c>
      <c r="AC170" s="26" t="s">
        <v>1127</v>
      </c>
      <c r="AD170" s="26" t="s">
        <v>1620</v>
      </c>
      <c r="AE170" s="26" t="s">
        <v>1620</v>
      </c>
      <c r="AF170" s="26" t="s">
        <v>1603</v>
      </c>
      <c r="AG170" s="27"/>
      <c r="AH170" s="26" t="s">
        <v>1128</v>
      </c>
      <c r="AI170" s="26" t="s">
        <v>1129</v>
      </c>
    </row>
    <row r="171" spans="1:35" s="21" customFormat="1" x14ac:dyDescent="0.25">
      <c r="A171" s="22">
        <v>43500.65117626157</v>
      </c>
      <c r="B171" s="23" t="s">
        <v>1104</v>
      </c>
      <c r="C171" s="23" t="s">
        <v>1607</v>
      </c>
      <c r="D171" s="23" t="s">
        <v>1610</v>
      </c>
      <c r="E171" s="23" t="s">
        <v>1576</v>
      </c>
      <c r="F171" s="23" t="s">
        <v>748</v>
      </c>
      <c r="G171" s="23" t="s">
        <v>1598</v>
      </c>
      <c r="H171" s="23" t="s">
        <v>1606</v>
      </c>
      <c r="I171" s="23" t="s">
        <v>1610</v>
      </c>
      <c r="J171" s="23" t="s">
        <v>1577</v>
      </c>
      <c r="K171" s="24"/>
      <c r="L171" s="23" t="s">
        <v>1598</v>
      </c>
      <c r="M171" s="23" t="s">
        <v>1718</v>
      </c>
      <c r="N171" s="23" t="s">
        <v>1130</v>
      </c>
      <c r="O171" s="23" t="s">
        <v>1583</v>
      </c>
      <c r="P171" s="23" t="s">
        <v>1613</v>
      </c>
      <c r="Q171" s="23" t="s">
        <v>1610</v>
      </c>
      <c r="R171" s="23" t="s">
        <v>1601</v>
      </c>
      <c r="S171" s="24"/>
      <c r="T171" s="23" t="s">
        <v>1131</v>
      </c>
      <c r="U171" s="24"/>
      <c r="V171" s="23" t="s">
        <v>1610</v>
      </c>
      <c r="W171" s="23" t="s">
        <v>1603</v>
      </c>
      <c r="X171" s="24"/>
      <c r="Y171" s="23" t="s">
        <v>1610</v>
      </c>
      <c r="Z171" s="23" t="s">
        <v>1613</v>
      </c>
      <c r="AA171" s="24"/>
      <c r="AB171" s="23" t="s">
        <v>1613</v>
      </c>
      <c r="AC171" s="24"/>
      <c r="AD171" s="23" t="s">
        <v>1610</v>
      </c>
      <c r="AE171" s="23" t="s">
        <v>1610</v>
      </c>
      <c r="AF171" s="23" t="s">
        <v>1603</v>
      </c>
      <c r="AG171" s="24"/>
      <c r="AH171" s="24"/>
      <c r="AI171" s="24"/>
    </row>
    <row r="172" spans="1:35" s="21" customFormat="1" x14ac:dyDescent="0.25">
      <c r="A172" s="25">
        <v>43522.463269270833</v>
      </c>
      <c r="B172" s="26" t="s">
        <v>1104</v>
      </c>
      <c r="C172" s="26" t="s">
        <v>1607</v>
      </c>
      <c r="D172" s="26" t="s">
        <v>1610</v>
      </c>
      <c r="E172" s="26" t="s">
        <v>1576</v>
      </c>
      <c r="F172" s="26" t="s">
        <v>1753</v>
      </c>
      <c r="G172" s="26" t="s">
        <v>1598</v>
      </c>
      <c r="H172" s="26" t="s">
        <v>1581</v>
      </c>
      <c r="I172" s="26" t="s">
        <v>1610</v>
      </c>
      <c r="J172" s="26" t="s">
        <v>1577</v>
      </c>
      <c r="K172" s="27"/>
      <c r="L172" s="26" t="s">
        <v>1598</v>
      </c>
      <c r="M172" s="26" t="s">
        <v>1589</v>
      </c>
      <c r="N172" s="27"/>
      <c r="O172" s="26" t="s">
        <v>1583</v>
      </c>
      <c r="P172" s="26" t="s">
        <v>1610</v>
      </c>
      <c r="Q172" s="26" t="s">
        <v>1610</v>
      </c>
      <c r="R172" s="26" t="s">
        <v>1580</v>
      </c>
      <c r="S172" s="27"/>
      <c r="T172" s="27"/>
      <c r="U172" s="27"/>
      <c r="V172" s="26" t="s">
        <v>1610</v>
      </c>
      <c r="W172" s="26" t="s">
        <v>1603</v>
      </c>
      <c r="X172" s="27"/>
      <c r="Y172" s="26" t="s">
        <v>1610</v>
      </c>
      <c r="Z172" s="26" t="s">
        <v>1610</v>
      </c>
      <c r="AA172" s="27"/>
      <c r="AB172" s="26" t="s">
        <v>1610</v>
      </c>
      <c r="AC172" s="27"/>
      <c r="AD172" s="26" t="s">
        <v>1610</v>
      </c>
      <c r="AE172" s="26" t="s">
        <v>1610</v>
      </c>
      <c r="AF172" s="26" t="s">
        <v>1603</v>
      </c>
      <c r="AG172" s="27"/>
      <c r="AH172" s="27"/>
      <c r="AI172" s="27"/>
    </row>
    <row r="173" spans="1:35" s="21" customFormat="1" x14ac:dyDescent="0.25">
      <c r="A173" s="22">
        <v>43522.500018819439</v>
      </c>
      <c r="B173" s="23" t="s">
        <v>1104</v>
      </c>
      <c r="C173" s="23" t="s">
        <v>1607</v>
      </c>
      <c r="D173" s="23" t="s">
        <v>1610</v>
      </c>
      <c r="E173" s="23" t="s">
        <v>1576</v>
      </c>
      <c r="F173" s="23" t="s">
        <v>1576</v>
      </c>
      <c r="G173" s="23" t="s">
        <v>1606</v>
      </c>
      <c r="H173" s="23" t="s">
        <v>1606</v>
      </c>
      <c r="I173" s="23" t="s">
        <v>1610</v>
      </c>
      <c r="J173" s="23" t="s">
        <v>1577</v>
      </c>
      <c r="K173" s="24"/>
      <c r="L173" s="23" t="s">
        <v>1606</v>
      </c>
      <c r="M173" s="23" t="s">
        <v>1585</v>
      </c>
      <c r="N173" s="24"/>
      <c r="O173" s="23" t="s">
        <v>1583</v>
      </c>
      <c r="P173" s="23" t="s">
        <v>1610</v>
      </c>
      <c r="Q173" s="23" t="s">
        <v>1610</v>
      </c>
      <c r="R173" s="23" t="s">
        <v>1580</v>
      </c>
      <c r="S173" s="24"/>
      <c r="T173" s="24"/>
      <c r="U173" s="24"/>
      <c r="V173" s="23" t="s">
        <v>1610</v>
      </c>
      <c r="W173" s="23" t="s">
        <v>1603</v>
      </c>
      <c r="X173" s="24"/>
      <c r="Y173" s="23" t="s">
        <v>1610</v>
      </c>
      <c r="Z173" s="23" t="s">
        <v>1610</v>
      </c>
      <c r="AA173" s="24"/>
      <c r="AB173" s="23" t="s">
        <v>1610</v>
      </c>
      <c r="AC173" s="24"/>
      <c r="AD173" s="23" t="s">
        <v>1610</v>
      </c>
      <c r="AE173" s="23" t="s">
        <v>1610</v>
      </c>
      <c r="AF173" s="23" t="s">
        <v>1603</v>
      </c>
      <c r="AG173" s="24"/>
      <c r="AH173" s="24"/>
      <c r="AI173" s="23" t="s">
        <v>1132</v>
      </c>
    </row>
    <row r="174" spans="1:35" s="21" customFormat="1" x14ac:dyDescent="0.25">
      <c r="A174" s="28">
        <v>43522.502535289357</v>
      </c>
      <c r="B174" s="29" t="s">
        <v>1104</v>
      </c>
      <c r="C174" s="29" t="s">
        <v>1607</v>
      </c>
      <c r="D174" s="29" t="s">
        <v>1610</v>
      </c>
      <c r="E174" s="29" t="s">
        <v>1576</v>
      </c>
      <c r="F174" s="29" t="s">
        <v>1576</v>
      </c>
      <c r="G174" s="29" t="s">
        <v>1598</v>
      </c>
      <c r="H174" s="29" t="s">
        <v>1581</v>
      </c>
      <c r="I174" s="29" t="s">
        <v>1610</v>
      </c>
      <c r="J174" s="29" t="s">
        <v>1577</v>
      </c>
      <c r="K174" s="30"/>
      <c r="L174" s="29" t="s">
        <v>1598</v>
      </c>
      <c r="M174" s="29" t="s">
        <v>1589</v>
      </c>
      <c r="N174" s="30"/>
      <c r="O174" s="29" t="s">
        <v>1583</v>
      </c>
      <c r="P174" s="29" t="s">
        <v>1613</v>
      </c>
      <c r="Q174" s="29" t="s">
        <v>1610</v>
      </c>
      <c r="R174" s="29" t="s">
        <v>1580</v>
      </c>
      <c r="S174" s="30"/>
      <c r="T174" s="29" t="s">
        <v>1133</v>
      </c>
      <c r="U174" s="30"/>
      <c r="V174" s="29" t="s">
        <v>1610</v>
      </c>
      <c r="W174" s="29" t="s">
        <v>1603</v>
      </c>
      <c r="X174" s="30"/>
      <c r="Y174" s="29" t="s">
        <v>1610</v>
      </c>
      <c r="Z174" s="29" t="s">
        <v>1610</v>
      </c>
      <c r="AA174" s="30"/>
      <c r="AB174" s="29" t="s">
        <v>1610</v>
      </c>
      <c r="AC174" s="30"/>
      <c r="AD174" s="29" t="s">
        <v>1610</v>
      </c>
      <c r="AE174" s="29" t="s">
        <v>1610</v>
      </c>
      <c r="AF174" s="29" t="s">
        <v>1603</v>
      </c>
      <c r="AG174" s="30"/>
      <c r="AH174" s="30"/>
      <c r="AI174" s="30"/>
    </row>
    <row r="175" spans="1:35" s="21" customFormat="1" x14ac:dyDescent="0.25"/>
    <row r="176" spans="1:35" s="21" customFormat="1" x14ac:dyDescent="0.25">
      <c r="B176" s="66">
        <v>10</v>
      </c>
      <c r="C176" s="21">
        <v>8</v>
      </c>
      <c r="D176" s="21">
        <v>6</v>
      </c>
      <c r="G176" s="21">
        <v>2</v>
      </c>
      <c r="H176" s="21">
        <v>2</v>
      </c>
      <c r="I176" s="21">
        <v>7</v>
      </c>
      <c r="J176" s="21">
        <v>10</v>
      </c>
      <c r="L176" s="21">
        <v>1</v>
      </c>
      <c r="M176" s="21">
        <v>6</v>
      </c>
      <c r="O176" s="21">
        <v>7</v>
      </c>
      <c r="P176" s="21">
        <v>3</v>
      </c>
      <c r="Q176" s="21">
        <v>10</v>
      </c>
      <c r="R176" s="21">
        <v>3</v>
      </c>
      <c r="V176" s="21">
        <v>7</v>
      </c>
      <c r="W176" s="21">
        <v>4</v>
      </c>
      <c r="Y176" s="21">
        <v>7</v>
      </c>
      <c r="Z176" s="21">
        <v>4</v>
      </c>
      <c r="AB176" s="21">
        <v>6</v>
      </c>
      <c r="AD176" s="21">
        <v>5</v>
      </c>
      <c r="AE176" s="21">
        <v>7</v>
      </c>
      <c r="AF176" s="21">
        <v>10</v>
      </c>
    </row>
    <row r="177" spans="1:35" s="21" customFormat="1" x14ac:dyDescent="0.25">
      <c r="C177" s="21">
        <v>1</v>
      </c>
      <c r="D177" s="21">
        <v>3</v>
      </c>
      <c r="E177" s="43">
        <v>7</v>
      </c>
      <c r="F177" s="21">
        <v>4</v>
      </c>
      <c r="G177" s="21">
        <v>1</v>
      </c>
      <c r="H177" s="21">
        <v>5</v>
      </c>
      <c r="I177" s="21">
        <v>2</v>
      </c>
      <c r="L177" s="21">
        <v>2</v>
      </c>
      <c r="M177" s="21">
        <v>2</v>
      </c>
      <c r="O177" s="21">
        <v>2</v>
      </c>
      <c r="P177" s="21">
        <v>6</v>
      </c>
      <c r="R177" s="21">
        <v>5</v>
      </c>
      <c r="V177" s="21">
        <v>2</v>
      </c>
      <c r="W177" s="21">
        <v>5</v>
      </c>
      <c r="Y177" s="21">
        <v>3</v>
      </c>
      <c r="Z177" s="21">
        <v>5</v>
      </c>
      <c r="AB177" s="21">
        <v>4</v>
      </c>
      <c r="AD177" s="21">
        <v>3</v>
      </c>
      <c r="AE177" s="21">
        <v>3</v>
      </c>
    </row>
    <row r="178" spans="1:35" s="21" customFormat="1" x14ac:dyDescent="0.25">
      <c r="C178" s="21">
        <v>1</v>
      </c>
      <c r="D178" s="21">
        <v>1</v>
      </c>
      <c r="E178" s="21">
        <v>2</v>
      </c>
      <c r="F178" s="21">
        <v>2</v>
      </c>
      <c r="G178" s="21">
        <v>7</v>
      </c>
      <c r="H178" s="21">
        <v>3</v>
      </c>
      <c r="I178" s="21">
        <v>1</v>
      </c>
      <c r="L178" s="21">
        <v>7</v>
      </c>
      <c r="M178" s="21">
        <v>2</v>
      </c>
      <c r="O178" s="21">
        <v>1</v>
      </c>
      <c r="P178" s="21">
        <v>1</v>
      </c>
      <c r="R178" s="21">
        <v>2</v>
      </c>
      <c r="V178" s="21">
        <v>1</v>
      </c>
      <c r="W178" s="21">
        <v>1</v>
      </c>
      <c r="Z178" s="21">
        <v>1</v>
      </c>
      <c r="AD178" s="21">
        <v>2</v>
      </c>
    </row>
    <row r="179" spans="1:35" s="21" customFormat="1" ht="12" customHeight="1" x14ac:dyDescent="0.25">
      <c r="E179" s="21">
        <v>1</v>
      </c>
      <c r="F179" s="21">
        <v>3</v>
      </c>
    </row>
    <row r="181" spans="1:35" s="21" customFormat="1" x14ac:dyDescent="0.25">
      <c r="A181" s="20" t="s">
        <v>677</v>
      </c>
      <c r="B181" s="20" t="s">
        <v>678</v>
      </c>
      <c r="C181" s="53" t="s">
        <v>1542</v>
      </c>
      <c r="D181" s="53" t="s">
        <v>1543</v>
      </c>
      <c r="E181" s="53" t="s">
        <v>1544</v>
      </c>
      <c r="F181" s="53" t="s">
        <v>1545</v>
      </c>
      <c r="G181" s="53" t="s">
        <v>1546</v>
      </c>
      <c r="H181" s="53" t="s">
        <v>1547</v>
      </c>
      <c r="I181" s="53" t="s">
        <v>1548</v>
      </c>
      <c r="J181" s="53" t="s">
        <v>1508</v>
      </c>
      <c r="K181" s="20" t="s">
        <v>1549</v>
      </c>
      <c r="L181" s="53" t="s">
        <v>1550</v>
      </c>
      <c r="M181" s="53" t="s">
        <v>1551</v>
      </c>
      <c r="N181" s="20" t="s">
        <v>1552</v>
      </c>
      <c r="O181" s="53" t="s">
        <v>1553</v>
      </c>
      <c r="P181" s="53" t="s">
        <v>1554</v>
      </c>
      <c r="Q181" s="53" t="s">
        <v>1555</v>
      </c>
      <c r="R181" s="53" t="s">
        <v>1556</v>
      </c>
      <c r="S181" s="20" t="s">
        <v>1557</v>
      </c>
      <c r="T181" s="53" t="s">
        <v>1558</v>
      </c>
      <c r="U181" s="53" t="s">
        <v>1559</v>
      </c>
      <c r="V181" s="53" t="s">
        <v>1560</v>
      </c>
      <c r="W181" s="53" t="s">
        <v>1561</v>
      </c>
      <c r="X181" s="53" t="s">
        <v>1562</v>
      </c>
      <c r="Y181" s="53" t="s">
        <v>1563</v>
      </c>
      <c r="Z181" s="53" t="s">
        <v>1564</v>
      </c>
      <c r="AA181" s="53" t="s">
        <v>1565</v>
      </c>
      <c r="AB181" s="53" t="s">
        <v>1566</v>
      </c>
      <c r="AC181" s="53" t="s">
        <v>1567</v>
      </c>
      <c r="AD181" s="53" t="s">
        <v>1568</v>
      </c>
      <c r="AE181" s="53" t="s">
        <v>1569</v>
      </c>
      <c r="AF181" s="53" t="s">
        <v>1570</v>
      </c>
      <c r="AG181" s="53" t="s">
        <v>1571</v>
      </c>
      <c r="AH181" s="53" t="s">
        <v>1572</v>
      </c>
      <c r="AI181" s="53" t="s">
        <v>1573</v>
      </c>
    </row>
    <row r="182" spans="1:35" s="21" customFormat="1" x14ac:dyDescent="0.25">
      <c r="A182" s="22">
        <v>43487.574708483793</v>
      </c>
      <c r="B182" s="23" t="s">
        <v>1134</v>
      </c>
      <c r="C182" s="23" t="s">
        <v>1607</v>
      </c>
      <c r="D182" s="23" t="s">
        <v>1610</v>
      </c>
      <c r="E182" s="23" t="s">
        <v>1576</v>
      </c>
      <c r="F182" s="23" t="s">
        <v>1576</v>
      </c>
      <c r="G182" s="23" t="s">
        <v>1598</v>
      </c>
      <c r="H182" s="23" t="s">
        <v>1581</v>
      </c>
      <c r="I182" s="23" t="s">
        <v>1610</v>
      </c>
      <c r="J182" s="23" t="s">
        <v>1577</v>
      </c>
      <c r="K182" s="24"/>
      <c r="L182" s="23" t="s">
        <v>1598</v>
      </c>
      <c r="M182" s="23" t="s">
        <v>1718</v>
      </c>
      <c r="N182" s="23" t="s">
        <v>1135</v>
      </c>
      <c r="O182" s="23" t="s">
        <v>1583</v>
      </c>
      <c r="P182" s="23" t="s">
        <v>1610</v>
      </c>
      <c r="Q182" s="23" t="s">
        <v>1610</v>
      </c>
      <c r="R182" s="23" t="s">
        <v>1601</v>
      </c>
      <c r="S182" s="24"/>
      <c r="T182" s="23" t="s">
        <v>1136</v>
      </c>
      <c r="U182" s="24"/>
      <c r="V182" s="23" t="s">
        <v>1610</v>
      </c>
      <c r="W182" s="23" t="s">
        <v>1603</v>
      </c>
      <c r="X182" s="24"/>
      <c r="Y182" s="23" t="s">
        <v>1610</v>
      </c>
      <c r="Z182" s="23" t="s">
        <v>1610</v>
      </c>
      <c r="AA182" s="24"/>
      <c r="AB182" s="23" t="s">
        <v>1610</v>
      </c>
      <c r="AC182" s="23" t="s">
        <v>1137</v>
      </c>
      <c r="AD182" s="23" t="s">
        <v>1610</v>
      </c>
      <c r="AE182" s="23" t="s">
        <v>1610</v>
      </c>
      <c r="AF182" s="23" t="s">
        <v>1603</v>
      </c>
      <c r="AG182" s="24"/>
      <c r="AH182" s="24"/>
      <c r="AI182" s="23" t="s">
        <v>1138</v>
      </c>
    </row>
    <row r="183" spans="1:35" s="21" customFormat="1" x14ac:dyDescent="0.25">
      <c r="A183" s="25">
        <v>43488.3605015625</v>
      </c>
      <c r="B183" s="26" t="s">
        <v>1134</v>
      </c>
      <c r="C183" s="26" t="s">
        <v>1607</v>
      </c>
      <c r="D183" s="26" t="s">
        <v>1610</v>
      </c>
      <c r="E183" s="26" t="s">
        <v>1576</v>
      </c>
      <c r="F183" s="26" t="s">
        <v>1576</v>
      </c>
      <c r="G183" s="26" t="s">
        <v>1598</v>
      </c>
      <c r="H183" s="26" t="s">
        <v>1581</v>
      </c>
      <c r="I183" s="26" t="s">
        <v>1610</v>
      </c>
      <c r="J183" s="26" t="s">
        <v>1577</v>
      </c>
      <c r="K183" s="27"/>
      <c r="L183" s="26" t="s">
        <v>1598</v>
      </c>
      <c r="M183" s="26" t="s">
        <v>1718</v>
      </c>
      <c r="N183" s="26" t="s">
        <v>1139</v>
      </c>
      <c r="O183" s="26" t="s">
        <v>1583</v>
      </c>
      <c r="P183" s="26" t="s">
        <v>1610</v>
      </c>
      <c r="Q183" s="26" t="s">
        <v>1610</v>
      </c>
      <c r="R183" s="26" t="s">
        <v>1601</v>
      </c>
      <c r="S183" s="27"/>
      <c r="T183" s="27"/>
      <c r="U183" s="27"/>
      <c r="V183" s="26" t="s">
        <v>1610</v>
      </c>
      <c r="W183" s="26" t="s">
        <v>1603</v>
      </c>
      <c r="X183" s="27"/>
      <c r="Y183" s="26" t="s">
        <v>1610</v>
      </c>
      <c r="Z183" s="26" t="s">
        <v>1610</v>
      </c>
      <c r="AA183" s="27"/>
      <c r="AB183" s="26" t="s">
        <v>1610</v>
      </c>
      <c r="AC183" s="27"/>
      <c r="AD183" s="26" t="s">
        <v>1610</v>
      </c>
      <c r="AE183" s="26" t="s">
        <v>1613</v>
      </c>
      <c r="AF183" s="26" t="s">
        <v>1603</v>
      </c>
      <c r="AG183" s="27"/>
      <c r="AH183" s="27"/>
      <c r="AI183" s="27"/>
    </row>
    <row r="184" spans="1:35" s="21" customFormat="1" x14ac:dyDescent="0.25">
      <c r="A184" s="22">
        <v>43488.647714583334</v>
      </c>
      <c r="B184" s="23" t="s">
        <v>1134</v>
      </c>
      <c r="C184" s="23" t="s">
        <v>1607</v>
      </c>
      <c r="D184" s="23" t="s">
        <v>1610</v>
      </c>
      <c r="E184" s="23" t="s">
        <v>1576</v>
      </c>
      <c r="F184" s="23" t="s">
        <v>1576</v>
      </c>
      <c r="G184" s="23" t="s">
        <v>1606</v>
      </c>
      <c r="H184" s="23" t="s">
        <v>1606</v>
      </c>
      <c r="I184" s="23" t="s">
        <v>1610</v>
      </c>
      <c r="J184" s="23" t="s">
        <v>1577</v>
      </c>
      <c r="K184" s="24"/>
      <c r="L184" s="23" t="s">
        <v>1606</v>
      </c>
      <c r="M184" s="23" t="s">
        <v>1718</v>
      </c>
      <c r="N184" s="23" t="s">
        <v>1140</v>
      </c>
      <c r="O184" s="23" t="s">
        <v>1583</v>
      </c>
      <c r="P184" s="23" t="s">
        <v>1610</v>
      </c>
      <c r="Q184" s="23" t="s">
        <v>1610</v>
      </c>
      <c r="R184" s="23" t="s">
        <v>756</v>
      </c>
      <c r="S184" s="24"/>
      <c r="T184" s="23" t="s">
        <v>1141</v>
      </c>
      <c r="U184" s="24"/>
      <c r="V184" s="23" t="s">
        <v>1610</v>
      </c>
      <c r="W184" s="23" t="s">
        <v>1603</v>
      </c>
      <c r="X184" s="24"/>
      <c r="Y184" s="23" t="s">
        <v>1610</v>
      </c>
      <c r="Z184" s="23" t="s">
        <v>1613</v>
      </c>
      <c r="AA184" s="23" t="s">
        <v>1142</v>
      </c>
      <c r="AB184" s="23" t="s">
        <v>1610</v>
      </c>
      <c r="AC184" s="24"/>
      <c r="AD184" s="23" t="s">
        <v>1613</v>
      </c>
      <c r="AE184" s="23" t="s">
        <v>1613</v>
      </c>
      <c r="AF184" s="23" t="s">
        <v>1603</v>
      </c>
      <c r="AG184" s="23" t="s">
        <v>1143</v>
      </c>
      <c r="AH184" s="24"/>
      <c r="AI184" s="23" t="s">
        <v>1144</v>
      </c>
    </row>
    <row r="185" spans="1:35" s="21" customFormat="1" x14ac:dyDescent="0.25">
      <c r="A185" s="25">
        <v>43489.706997974536</v>
      </c>
      <c r="B185" s="26" t="s">
        <v>1134</v>
      </c>
      <c r="C185" s="26" t="s">
        <v>1616</v>
      </c>
      <c r="D185" s="26" t="s">
        <v>1613</v>
      </c>
      <c r="E185" s="26" t="s">
        <v>748</v>
      </c>
      <c r="F185" s="26" t="s">
        <v>1576</v>
      </c>
      <c r="G185" s="26" t="s">
        <v>1606</v>
      </c>
      <c r="H185" s="26" t="s">
        <v>1581</v>
      </c>
      <c r="I185" s="26" t="s">
        <v>1613</v>
      </c>
      <c r="J185" s="26" t="s">
        <v>1577</v>
      </c>
      <c r="K185" s="26" t="s">
        <v>1145</v>
      </c>
      <c r="L185" s="26" t="s">
        <v>1598</v>
      </c>
      <c r="M185" s="26" t="s">
        <v>1589</v>
      </c>
      <c r="N185" s="27"/>
      <c r="O185" s="26" t="s">
        <v>1579</v>
      </c>
      <c r="P185" s="26" t="s">
        <v>1613</v>
      </c>
      <c r="Q185" s="26" t="s">
        <v>1620</v>
      </c>
      <c r="R185" s="26" t="s">
        <v>1601</v>
      </c>
      <c r="S185" s="26" t="s">
        <v>1146</v>
      </c>
      <c r="T185" s="27"/>
      <c r="U185" s="27"/>
      <c r="V185" s="26" t="s">
        <v>1613</v>
      </c>
      <c r="W185" s="26" t="s">
        <v>1606</v>
      </c>
      <c r="X185" s="26" t="s">
        <v>1147</v>
      </c>
      <c r="Y185" s="26" t="s">
        <v>1613</v>
      </c>
      <c r="Z185" s="26" t="s">
        <v>1613</v>
      </c>
      <c r="AA185" s="27"/>
      <c r="AB185" s="26" t="s">
        <v>1610</v>
      </c>
      <c r="AC185" s="26" t="s">
        <v>1148</v>
      </c>
      <c r="AD185" s="26" t="s">
        <v>1610</v>
      </c>
      <c r="AE185" s="26" t="s">
        <v>1613</v>
      </c>
      <c r="AF185" s="26" t="s">
        <v>1603</v>
      </c>
      <c r="AG185" s="27"/>
      <c r="AH185" s="27"/>
      <c r="AI185" s="27"/>
    </row>
    <row r="186" spans="1:35" s="21" customFormat="1" x14ac:dyDescent="0.25">
      <c r="A186" s="22">
        <v>43489.780989664352</v>
      </c>
      <c r="B186" s="23" t="s">
        <v>1134</v>
      </c>
      <c r="C186" s="23" t="s">
        <v>1607</v>
      </c>
      <c r="D186" s="23" t="s">
        <v>1610</v>
      </c>
      <c r="E186" s="23" t="s">
        <v>1576</v>
      </c>
      <c r="F186" s="23" t="s">
        <v>1576</v>
      </c>
      <c r="G186" s="23" t="s">
        <v>1606</v>
      </c>
      <c r="H186" s="23" t="s">
        <v>1606</v>
      </c>
      <c r="I186" s="23" t="s">
        <v>1610</v>
      </c>
      <c r="J186" s="23" t="s">
        <v>1584</v>
      </c>
      <c r="K186" s="24"/>
      <c r="L186" s="23" t="s">
        <v>1606</v>
      </c>
      <c r="M186" s="23" t="s">
        <v>1718</v>
      </c>
      <c r="N186" s="24"/>
      <c r="O186" s="23" t="s">
        <v>1583</v>
      </c>
      <c r="P186" s="23" t="s">
        <v>1610</v>
      </c>
      <c r="Q186" s="23" t="s">
        <v>1610</v>
      </c>
      <c r="R186" s="23" t="s">
        <v>1601</v>
      </c>
      <c r="S186" s="24"/>
      <c r="T186" s="24"/>
      <c r="U186" s="24"/>
      <c r="V186" s="23" t="s">
        <v>1610</v>
      </c>
      <c r="W186" s="23" t="s">
        <v>1598</v>
      </c>
      <c r="X186" s="24"/>
      <c r="Y186" s="23" t="s">
        <v>1610</v>
      </c>
      <c r="Z186" s="23" t="s">
        <v>1610</v>
      </c>
      <c r="AA186" s="24"/>
      <c r="AB186" s="23" t="s">
        <v>1610</v>
      </c>
      <c r="AC186" s="24"/>
      <c r="AD186" s="23" t="s">
        <v>1610</v>
      </c>
      <c r="AE186" s="23" t="s">
        <v>1610</v>
      </c>
      <c r="AF186" s="23" t="s">
        <v>1603</v>
      </c>
      <c r="AG186" s="24"/>
      <c r="AH186" s="24"/>
      <c r="AI186" s="24"/>
    </row>
    <row r="187" spans="1:35" s="21" customFormat="1" x14ac:dyDescent="0.25">
      <c r="A187" s="25">
        <v>43490.429529490742</v>
      </c>
      <c r="B187" s="26" t="s">
        <v>1134</v>
      </c>
      <c r="C187" s="26" t="s">
        <v>1607</v>
      </c>
      <c r="D187" s="26" t="s">
        <v>1613</v>
      </c>
      <c r="E187" s="26" t="s">
        <v>748</v>
      </c>
      <c r="F187" s="26" t="s">
        <v>1576</v>
      </c>
      <c r="G187" s="26" t="s">
        <v>1598</v>
      </c>
      <c r="H187" s="26" t="s">
        <v>1606</v>
      </c>
      <c r="I187" s="26" t="s">
        <v>1613</v>
      </c>
      <c r="J187" s="26" t="s">
        <v>1577</v>
      </c>
      <c r="K187" s="27"/>
      <c r="L187" s="26" t="s">
        <v>1598</v>
      </c>
      <c r="M187" s="26" t="s">
        <v>1589</v>
      </c>
      <c r="N187" s="27"/>
      <c r="O187" s="26" t="s">
        <v>1583</v>
      </c>
      <c r="P187" s="26" t="s">
        <v>1613</v>
      </c>
      <c r="Q187" s="26" t="s">
        <v>1620</v>
      </c>
      <c r="R187" s="26" t="s">
        <v>756</v>
      </c>
      <c r="S187" s="26" t="s">
        <v>1149</v>
      </c>
      <c r="T187" s="27"/>
      <c r="U187" s="27"/>
      <c r="V187" s="26" t="s">
        <v>1610</v>
      </c>
      <c r="W187" s="26" t="s">
        <v>1603</v>
      </c>
      <c r="X187" s="27"/>
      <c r="Y187" s="26" t="s">
        <v>1610</v>
      </c>
      <c r="Z187" s="26" t="s">
        <v>1620</v>
      </c>
      <c r="AA187" s="26" t="s">
        <v>1150</v>
      </c>
      <c r="AB187" s="26" t="s">
        <v>1613</v>
      </c>
      <c r="AC187" s="27"/>
      <c r="AD187" s="26" t="s">
        <v>1610</v>
      </c>
      <c r="AE187" s="26" t="s">
        <v>1613</v>
      </c>
      <c r="AF187" s="26" t="s">
        <v>1603</v>
      </c>
      <c r="AG187" s="27"/>
      <c r="AH187" s="27"/>
      <c r="AI187" s="27"/>
    </row>
    <row r="188" spans="1:35" s="21" customFormat="1" x14ac:dyDescent="0.25">
      <c r="A188" s="22">
        <v>43490.559655173609</v>
      </c>
      <c r="B188" s="23" t="s">
        <v>1134</v>
      </c>
      <c r="C188" s="23" t="s">
        <v>1607</v>
      </c>
      <c r="D188" s="23" t="s">
        <v>1620</v>
      </c>
      <c r="E188" s="23" t="s">
        <v>1576</v>
      </c>
      <c r="F188" s="23" t="s">
        <v>1576</v>
      </c>
      <c r="G188" s="23" t="s">
        <v>1598</v>
      </c>
      <c r="H188" s="23" t="s">
        <v>1606</v>
      </c>
      <c r="I188" s="23" t="s">
        <v>1610</v>
      </c>
      <c r="J188" s="23" t="s">
        <v>1584</v>
      </c>
      <c r="K188" s="24"/>
      <c r="L188" s="23" t="s">
        <v>1598</v>
      </c>
      <c r="M188" s="23" t="s">
        <v>1585</v>
      </c>
      <c r="N188" s="24"/>
      <c r="O188" s="23" t="s">
        <v>1583</v>
      </c>
      <c r="P188" s="23" t="s">
        <v>1610</v>
      </c>
      <c r="Q188" s="23" t="s">
        <v>1610</v>
      </c>
      <c r="R188" s="23" t="s">
        <v>1601</v>
      </c>
      <c r="S188" s="24"/>
      <c r="T188" s="24"/>
      <c r="U188" s="24"/>
      <c r="V188" s="23" t="s">
        <v>1613</v>
      </c>
      <c r="W188" s="23" t="s">
        <v>1603</v>
      </c>
      <c r="X188" s="24"/>
      <c r="Y188" s="23" t="s">
        <v>1610</v>
      </c>
      <c r="Z188" s="23" t="s">
        <v>1613</v>
      </c>
      <c r="AA188" s="24"/>
      <c r="AB188" s="23" t="s">
        <v>1613</v>
      </c>
      <c r="AC188" s="24"/>
      <c r="AD188" s="23" t="s">
        <v>1613</v>
      </c>
      <c r="AE188" s="23" t="s">
        <v>1610</v>
      </c>
      <c r="AF188" s="23" t="s">
        <v>1603</v>
      </c>
      <c r="AG188" s="24"/>
      <c r="AH188" s="24"/>
      <c r="AI188" s="24"/>
    </row>
    <row r="189" spans="1:35" s="21" customFormat="1" x14ac:dyDescent="0.25">
      <c r="A189" s="25">
        <v>43491.369098043986</v>
      </c>
      <c r="B189" s="26" t="s">
        <v>1134</v>
      </c>
      <c r="C189" s="26" t="s">
        <v>1575</v>
      </c>
      <c r="D189" s="26" t="s">
        <v>1620</v>
      </c>
      <c r="E189" s="26" t="s">
        <v>769</v>
      </c>
      <c r="F189" s="26" t="s">
        <v>1616</v>
      </c>
      <c r="G189" s="26" t="s">
        <v>1603</v>
      </c>
      <c r="H189" s="26" t="s">
        <v>1581</v>
      </c>
      <c r="I189" s="26" t="s">
        <v>1620</v>
      </c>
      <c r="J189" s="26" t="s">
        <v>1577</v>
      </c>
      <c r="K189" s="27"/>
      <c r="L189" s="26" t="s">
        <v>1598</v>
      </c>
      <c r="M189" s="26" t="s">
        <v>1589</v>
      </c>
      <c r="N189" s="27"/>
      <c r="O189" s="26" t="s">
        <v>1616</v>
      </c>
      <c r="P189" s="26" t="s">
        <v>1620</v>
      </c>
      <c r="Q189" s="26" t="s">
        <v>1627</v>
      </c>
      <c r="R189" s="26" t="s">
        <v>756</v>
      </c>
      <c r="S189" s="27"/>
      <c r="T189" s="27"/>
      <c r="U189" s="27"/>
      <c r="V189" s="26" t="s">
        <v>1613</v>
      </c>
      <c r="W189" s="26" t="s">
        <v>1598</v>
      </c>
      <c r="X189" s="27"/>
      <c r="Y189" s="26" t="s">
        <v>1620</v>
      </c>
      <c r="Z189" s="26" t="s">
        <v>1620</v>
      </c>
      <c r="AA189" s="27"/>
      <c r="AB189" s="26" t="s">
        <v>1620</v>
      </c>
      <c r="AC189" s="27"/>
      <c r="AD189" s="26" t="s">
        <v>1613</v>
      </c>
      <c r="AE189" s="26" t="s">
        <v>1613</v>
      </c>
      <c r="AF189" s="26" t="s">
        <v>1603</v>
      </c>
      <c r="AG189" s="27"/>
      <c r="AH189" s="27"/>
      <c r="AI189" s="27"/>
    </row>
    <row r="190" spans="1:35" s="21" customFormat="1" x14ac:dyDescent="0.25">
      <c r="A190" s="22">
        <v>43491.942108981486</v>
      </c>
      <c r="B190" s="23" t="s">
        <v>1134</v>
      </c>
      <c r="C190" s="23" t="s">
        <v>1607</v>
      </c>
      <c r="D190" s="23" t="s">
        <v>1610</v>
      </c>
      <c r="E190" s="23" t="s">
        <v>1576</v>
      </c>
      <c r="F190" s="23" t="s">
        <v>1576</v>
      </c>
      <c r="G190" s="23" t="s">
        <v>1606</v>
      </c>
      <c r="H190" s="23" t="s">
        <v>1606</v>
      </c>
      <c r="I190" s="23" t="s">
        <v>1610</v>
      </c>
      <c r="J190" s="23" t="s">
        <v>1577</v>
      </c>
      <c r="K190" s="24"/>
      <c r="L190" s="23" t="s">
        <v>1598</v>
      </c>
      <c r="M190" s="23" t="s">
        <v>1589</v>
      </c>
      <c r="N190" s="24"/>
      <c r="O190" s="23" t="s">
        <v>1583</v>
      </c>
      <c r="P190" s="23" t="s">
        <v>1610</v>
      </c>
      <c r="Q190" s="23" t="s">
        <v>1610</v>
      </c>
      <c r="R190" s="23" t="s">
        <v>1580</v>
      </c>
      <c r="S190" s="24"/>
      <c r="T190" s="23" t="s">
        <v>1151</v>
      </c>
      <c r="U190" s="24"/>
      <c r="V190" s="23" t="s">
        <v>1610</v>
      </c>
      <c r="W190" s="23" t="s">
        <v>1603</v>
      </c>
      <c r="X190" s="24"/>
      <c r="Y190" s="23" t="s">
        <v>1610</v>
      </c>
      <c r="Z190" s="23" t="s">
        <v>1610</v>
      </c>
      <c r="AA190" s="23" t="s">
        <v>1152</v>
      </c>
      <c r="AB190" s="23" t="s">
        <v>1620</v>
      </c>
      <c r="AC190" s="23" t="s">
        <v>1153</v>
      </c>
      <c r="AD190" s="23" t="s">
        <v>1610</v>
      </c>
      <c r="AE190" s="23" t="s">
        <v>1610</v>
      </c>
      <c r="AF190" s="23" t="s">
        <v>1603</v>
      </c>
      <c r="AG190" s="24"/>
      <c r="AH190" s="24"/>
      <c r="AI190" s="24"/>
    </row>
    <row r="191" spans="1:35" s="21" customFormat="1" x14ac:dyDescent="0.25">
      <c r="A191" s="25">
        <v>43494.291697291672</v>
      </c>
      <c r="B191" s="26" t="s">
        <v>1134</v>
      </c>
      <c r="C191" s="26" t="s">
        <v>1575</v>
      </c>
      <c r="D191" s="26" t="s">
        <v>1620</v>
      </c>
      <c r="E191" s="26" t="s">
        <v>1616</v>
      </c>
      <c r="F191" s="26" t="s">
        <v>1576</v>
      </c>
      <c r="G191" s="26" t="s">
        <v>1598</v>
      </c>
      <c r="H191" s="26" t="s">
        <v>1581</v>
      </c>
      <c r="I191" s="26" t="s">
        <v>1613</v>
      </c>
      <c r="J191" s="26" t="s">
        <v>1577</v>
      </c>
      <c r="K191" s="26" t="s">
        <v>1154</v>
      </c>
      <c r="L191" s="26" t="s">
        <v>1598</v>
      </c>
      <c r="M191" s="26" t="s">
        <v>1585</v>
      </c>
      <c r="N191" s="26" t="s">
        <v>1155</v>
      </c>
      <c r="O191" s="26" t="s">
        <v>1616</v>
      </c>
      <c r="P191" s="26" t="s">
        <v>1620</v>
      </c>
      <c r="Q191" s="26" t="s">
        <v>1620</v>
      </c>
      <c r="R191" s="26" t="s">
        <v>756</v>
      </c>
      <c r="S191" s="26" t="s">
        <v>1156</v>
      </c>
      <c r="T191" s="26" t="s">
        <v>1157</v>
      </c>
      <c r="U191" s="27"/>
      <c r="V191" s="26" t="s">
        <v>1620</v>
      </c>
      <c r="W191" s="26" t="s">
        <v>1603</v>
      </c>
      <c r="X191" s="27"/>
      <c r="Y191" s="26" t="s">
        <v>1620</v>
      </c>
      <c r="Z191" s="26" t="s">
        <v>1610</v>
      </c>
      <c r="AA191" s="27"/>
      <c r="AB191" s="26" t="s">
        <v>1610</v>
      </c>
      <c r="AC191" s="27"/>
      <c r="AD191" s="26" t="s">
        <v>1610</v>
      </c>
      <c r="AE191" s="26" t="s">
        <v>1613</v>
      </c>
      <c r="AF191" s="26" t="s">
        <v>1603</v>
      </c>
      <c r="AG191" s="27"/>
      <c r="AH191" s="27"/>
      <c r="AI191" s="27"/>
    </row>
    <row r="192" spans="1:35" s="21" customFormat="1" x14ac:dyDescent="0.25">
      <c r="A192" s="22">
        <v>43494.807835555555</v>
      </c>
      <c r="B192" s="23" t="s">
        <v>1134</v>
      </c>
      <c r="C192" s="23" t="s">
        <v>1607</v>
      </c>
      <c r="D192" s="23" t="s">
        <v>1620</v>
      </c>
      <c r="E192" s="23" t="s">
        <v>748</v>
      </c>
      <c r="F192" s="23" t="s">
        <v>748</v>
      </c>
      <c r="G192" s="23" t="s">
        <v>1603</v>
      </c>
      <c r="H192" s="23" t="s">
        <v>1603</v>
      </c>
      <c r="I192" s="23" t="s">
        <v>1613</v>
      </c>
      <c r="J192" s="23" t="s">
        <v>1577</v>
      </c>
      <c r="K192" s="24"/>
      <c r="L192" s="23" t="s">
        <v>1598</v>
      </c>
      <c r="M192" s="23" t="s">
        <v>1589</v>
      </c>
      <c r="N192" s="24"/>
      <c r="O192" s="23" t="s">
        <v>1579</v>
      </c>
      <c r="P192" s="23" t="s">
        <v>1613</v>
      </c>
      <c r="Q192" s="23" t="s">
        <v>1613</v>
      </c>
      <c r="R192" s="23" t="s">
        <v>756</v>
      </c>
      <c r="S192" s="23" t="s">
        <v>1158</v>
      </c>
      <c r="T192" s="24"/>
      <c r="U192" s="23" t="s">
        <v>1159</v>
      </c>
      <c r="V192" s="23" t="s">
        <v>1610</v>
      </c>
      <c r="W192" s="23" t="s">
        <v>1603</v>
      </c>
      <c r="X192" s="24"/>
      <c r="Y192" s="23" t="s">
        <v>1613</v>
      </c>
      <c r="Z192" s="23" t="s">
        <v>1620</v>
      </c>
      <c r="AA192" s="24"/>
      <c r="AB192" s="23" t="s">
        <v>1613</v>
      </c>
      <c r="AC192" s="24"/>
      <c r="AD192" s="23" t="s">
        <v>1613</v>
      </c>
      <c r="AE192" s="23" t="s">
        <v>1613</v>
      </c>
      <c r="AF192" s="23" t="s">
        <v>1603</v>
      </c>
      <c r="AG192" s="24"/>
      <c r="AH192" s="24"/>
      <c r="AI192" s="23" t="s">
        <v>1160</v>
      </c>
    </row>
    <row r="193" spans="1:35" s="21" customFormat="1" x14ac:dyDescent="0.25">
      <c r="A193" s="25">
        <v>43499.384424687501</v>
      </c>
      <c r="B193" s="26" t="s">
        <v>1134</v>
      </c>
      <c r="C193" s="26" t="s">
        <v>1575</v>
      </c>
      <c r="D193" s="26" t="s">
        <v>1620</v>
      </c>
      <c r="E193" s="26" t="s">
        <v>748</v>
      </c>
      <c r="F193" s="26" t="s">
        <v>1576</v>
      </c>
      <c r="G193" s="26" t="s">
        <v>1603</v>
      </c>
      <c r="H193" s="26" t="s">
        <v>1603</v>
      </c>
      <c r="I193" s="26" t="s">
        <v>1620</v>
      </c>
      <c r="J193" s="26" t="s">
        <v>1577</v>
      </c>
      <c r="K193" s="26" t="s">
        <v>1161</v>
      </c>
      <c r="L193" s="26" t="s">
        <v>1603</v>
      </c>
      <c r="M193" s="26" t="s">
        <v>1718</v>
      </c>
      <c r="N193" s="26" t="s">
        <v>385</v>
      </c>
      <c r="O193" s="26" t="s">
        <v>1616</v>
      </c>
      <c r="P193" s="26" t="s">
        <v>1620</v>
      </c>
      <c r="Q193" s="26" t="s">
        <v>1620</v>
      </c>
      <c r="R193" s="26" t="s">
        <v>756</v>
      </c>
      <c r="S193" s="26" t="s">
        <v>386</v>
      </c>
      <c r="T193" s="26" t="s">
        <v>387</v>
      </c>
      <c r="U193" s="26" t="s">
        <v>388</v>
      </c>
      <c r="V193" s="26" t="s">
        <v>1613</v>
      </c>
      <c r="W193" s="26" t="s">
        <v>1603</v>
      </c>
      <c r="X193" s="27"/>
      <c r="Y193" s="26" t="s">
        <v>1613</v>
      </c>
      <c r="Z193" s="26" t="s">
        <v>1613</v>
      </c>
      <c r="AA193" s="26" t="s">
        <v>389</v>
      </c>
      <c r="AB193" s="26" t="s">
        <v>1620</v>
      </c>
      <c r="AC193" s="26" t="s">
        <v>390</v>
      </c>
      <c r="AD193" s="26" t="s">
        <v>1620</v>
      </c>
      <c r="AE193" s="26" t="s">
        <v>1613</v>
      </c>
      <c r="AF193" s="26" t="s">
        <v>1603</v>
      </c>
      <c r="AG193" s="27"/>
      <c r="AH193" s="26" t="s">
        <v>391</v>
      </c>
      <c r="AI193" s="26" t="s">
        <v>392</v>
      </c>
    </row>
    <row r="194" spans="1:35" s="21" customFormat="1" x14ac:dyDescent="0.25">
      <c r="A194" s="22">
        <v>43506.524807060181</v>
      </c>
      <c r="B194" s="23" t="s">
        <v>1134</v>
      </c>
      <c r="C194" s="23" t="s">
        <v>1575</v>
      </c>
      <c r="D194" s="23" t="s">
        <v>1620</v>
      </c>
      <c r="E194" s="23" t="s">
        <v>1616</v>
      </c>
      <c r="F194" s="23" t="s">
        <v>748</v>
      </c>
      <c r="G194" s="23" t="s">
        <v>1598</v>
      </c>
      <c r="H194" s="23" t="s">
        <v>1581</v>
      </c>
      <c r="I194" s="23" t="s">
        <v>1620</v>
      </c>
      <c r="J194" s="23" t="s">
        <v>1577</v>
      </c>
      <c r="K194" s="24"/>
      <c r="L194" s="23" t="s">
        <v>1598</v>
      </c>
      <c r="M194" s="23" t="s">
        <v>1589</v>
      </c>
      <c r="N194" s="24"/>
      <c r="O194" s="23" t="s">
        <v>1616</v>
      </c>
      <c r="P194" s="23" t="s">
        <v>1620</v>
      </c>
      <c r="Q194" s="23" t="s">
        <v>1620</v>
      </c>
      <c r="R194" s="23" t="s">
        <v>756</v>
      </c>
      <c r="S194" s="24"/>
      <c r="T194" s="24"/>
      <c r="U194" s="24"/>
      <c r="V194" s="23" t="s">
        <v>1613</v>
      </c>
      <c r="W194" s="23" t="s">
        <v>1598</v>
      </c>
      <c r="X194" s="24"/>
      <c r="Y194" s="23" t="s">
        <v>1613</v>
      </c>
      <c r="Z194" s="23" t="s">
        <v>1613</v>
      </c>
      <c r="AA194" s="24"/>
      <c r="AB194" s="23" t="s">
        <v>1613</v>
      </c>
      <c r="AC194" s="24"/>
      <c r="AD194" s="23" t="s">
        <v>1620</v>
      </c>
      <c r="AE194" s="23" t="s">
        <v>1620</v>
      </c>
      <c r="AF194" s="23" t="s">
        <v>1603</v>
      </c>
      <c r="AG194" s="24"/>
      <c r="AH194" s="24"/>
      <c r="AI194" s="24"/>
    </row>
    <row r="195" spans="1:35" s="21" customFormat="1" x14ac:dyDescent="0.25">
      <c r="A195" s="25">
        <v>43507.510469097222</v>
      </c>
      <c r="B195" s="26" t="s">
        <v>1134</v>
      </c>
      <c r="C195" s="26" t="s">
        <v>1616</v>
      </c>
      <c r="D195" s="26" t="s">
        <v>1620</v>
      </c>
      <c r="E195" s="26" t="s">
        <v>1616</v>
      </c>
      <c r="F195" s="26" t="s">
        <v>1616</v>
      </c>
      <c r="G195" s="26" t="s">
        <v>1606</v>
      </c>
      <c r="H195" s="26" t="s">
        <v>1606</v>
      </c>
      <c r="I195" s="26" t="s">
        <v>1620</v>
      </c>
      <c r="J195" s="26" t="s">
        <v>1577</v>
      </c>
      <c r="K195" s="26" t="s">
        <v>393</v>
      </c>
      <c r="L195" s="26" t="s">
        <v>1603</v>
      </c>
      <c r="M195" s="26" t="s">
        <v>1589</v>
      </c>
      <c r="N195" s="27"/>
      <c r="O195" s="26" t="s">
        <v>1616</v>
      </c>
      <c r="P195" s="26" t="s">
        <v>1613</v>
      </c>
      <c r="Q195" s="26" t="s">
        <v>1613</v>
      </c>
      <c r="R195" s="26" t="s">
        <v>756</v>
      </c>
      <c r="S195" s="26" t="s">
        <v>394</v>
      </c>
      <c r="T195" s="26" t="s">
        <v>395</v>
      </c>
      <c r="U195" s="26" t="s">
        <v>396</v>
      </c>
      <c r="V195" s="26" t="s">
        <v>1613</v>
      </c>
      <c r="W195" s="26" t="s">
        <v>1603</v>
      </c>
      <c r="X195" s="27"/>
      <c r="Y195" s="26" t="s">
        <v>1613</v>
      </c>
      <c r="Z195" s="26" t="s">
        <v>1620</v>
      </c>
      <c r="AA195" s="26" t="s">
        <v>397</v>
      </c>
      <c r="AB195" s="26" t="s">
        <v>1613</v>
      </c>
      <c r="AC195" s="26" t="s">
        <v>398</v>
      </c>
      <c r="AD195" s="26" t="s">
        <v>1620</v>
      </c>
      <c r="AE195" s="26" t="s">
        <v>1620</v>
      </c>
      <c r="AF195" s="26" t="s">
        <v>1603</v>
      </c>
      <c r="AG195" s="27"/>
      <c r="AH195" s="26" t="s">
        <v>399</v>
      </c>
      <c r="AI195" s="26" t="s">
        <v>1235</v>
      </c>
    </row>
    <row r="196" spans="1:35" s="21" customFormat="1" x14ac:dyDescent="0.25">
      <c r="A196" s="22">
        <v>43509.441105115737</v>
      </c>
      <c r="B196" s="23" t="s">
        <v>1134</v>
      </c>
      <c r="C196" s="23" t="s">
        <v>1607</v>
      </c>
      <c r="D196" s="23" t="s">
        <v>1613</v>
      </c>
      <c r="E196" s="23" t="s">
        <v>748</v>
      </c>
      <c r="F196" s="23" t="s">
        <v>1576</v>
      </c>
      <c r="G196" s="23" t="s">
        <v>1598</v>
      </c>
      <c r="H196" s="23" t="s">
        <v>1581</v>
      </c>
      <c r="I196" s="23" t="s">
        <v>1613</v>
      </c>
      <c r="J196" s="23" t="s">
        <v>1577</v>
      </c>
      <c r="K196" s="24"/>
      <c r="L196" s="23" t="s">
        <v>1598</v>
      </c>
      <c r="M196" s="23" t="s">
        <v>1589</v>
      </c>
      <c r="N196" s="24"/>
      <c r="O196" s="23" t="s">
        <v>1579</v>
      </c>
      <c r="P196" s="23" t="s">
        <v>1613</v>
      </c>
      <c r="Q196" s="23" t="s">
        <v>1613</v>
      </c>
      <c r="R196" s="23" t="s">
        <v>1601</v>
      </c>
      <c r="S196" s="24"/>
      <c r="T196" s="24"/>
      <c r="U196" s="24"/>
      <c r="V196" s="23" t="s">
        <v>1613</v>
      </c>
      <c r="W196" s="23" t="s">
        <v>1603</v>
      </c>
      <c r="X196" s="24"/>
      <c r="Y196" s="23" t="s">
        <v>1610</v>
      </c>
      <c r="Z196" s="23" t="s">
        <v>1613</v>
      </c>
      <c r="AA196" s="24"/>
      <c r="AB196" s="23" t="s">
        <v>1613</v>
      </c>
      <c r="AC196" s="24"/>
      <c r="AD196" s="23" t="s">
        <v>1613</v>
      </c>
      <c r="AE196" s="23" t="s">
        <v>1613</v>
      </c>
      <c r="AF196" s="23" t="s">
        <v>1603</v>
      </c>
      <c r="AG196" s="24"/>
      <c r="AH196" s="24"/>
      <c r="AI196" s="24"/>
    </row>
    <row r="197" spans="1:35" s="21" customFormat="1" x14ac:dyDescent="0.25">
      <c r="A197" s="25">
        <v>43509.877808217592</v>
      </c>
      <c r="B197" s="26" t="s">
        <v>1134</v>
      </c>
      <c r="C197" s="26" t="s">
        <v>1575</v>
      </c>
      <c r="D197" s="26" t="s">
        <v>1610</v>
      </c>
      <c r="E197" s="26" t="s">
        <v>1576</v>
      </c>
      <c r="F197" s="26" t="s">
        <v>748</v>
      </c>
      <c r="G197" s="26" t="s">
        <v>1598</v>
      </c>
      <c r="H197" s="26" t="s">
        <v>1581</v>
      </c>
      <c r="I197" s="26" t="s">
        <v>1613</v>
      </c>
      <c r="J197" s="26" t="s">
        <v>1577</v>
      </c>
      <c r="K197" s="27"/>
      <c r="L197" s="26" t="s">
        <v>1598</v>
      </c>
      <c r="M197" s="26" t="s">
        <v>1718</v>
      </c>
      <c r="N197" s="26" t="s">
        <v>1236</v>
      </c>
      <c r="O197" s="26" t="s">
        <v>1583</v>
      </c>
      <c r="P197" s="26" t="s">
        <v>1613</v>
      </c>
      <c r="Q197" s="26" t="s">
        <v>1613</v>
      </c>
      <c r="R197" s="26" t="s">
        <v>756</v>
      </c>
      <c r="S197" s="26" t="s">
        <v>1237</v>
      </c>
      <c r="T197" s="26" t="s">
        <v>1238</v>
      </c>
      <c r="U197" s="26" t="s">
        <v>1239</v>
      </c>
      <c r="V197" s="26" t="s">
        <v>1610</v>
      </c>
      <c r="W197" s="26" t="s">
        <v>1598</v>
      </c>
      <c r="X197" s="27"/>
      <c r="Y197" s="26" t="s">
        <v>1613</v>
      </c>
      <c r="Z197" s="26" t="s">
        <v>1610</v>
      </c>
      <c r="AA197" s="27"/>
      <c r="AB197" s="26" t="s">
        <v>1613</v>
      </c>
      <c r="AC197" s="26" t="s">
        <v>400</v>
      </c>
      <c r="AD197" s="26" t="s">
        <v>1620</v>
      </c>
      <c r="AE197" s="26" t="s">
        <v>1613</v>
      </c>
      <c r="AF197" s="26" t="s">
        <v>1603</v>
      </c>
      <c r="AG197" s="27"/>
      <c r="AH197" s="26" t="s">
        <v>401</v>
      </c>
      <c r="AI197" s="26" t="s">
        <v>402</v>
      </c>
    </row>
    <row r="198" spans="1:35" s="21" customFormat="1" x14ac:dyDescent="0.25">
      <c r="A198" s="22">
        <v>43511.732260775461</v>
      </c>
      <c r="B198" s="23" t="s">
        <v>1134</v>
      </c>
      <c r="C198" s="23" t="s">
        <v>1607</v>
      </c>
      <c r="D198" s="23" t="s">
        <v>1610</v>
      </c>
      <c r="E198" s="23" t="s">
        <v>1576</v>
      </c>
      <c r="F198" s="23" t="s">
        <v>1576</v>
      </c>
      <c r="G198" s="23" t="s">
        <v>1606</v>
      </c>
      <c r="H198" s="23" t="s">
        <v>1606</v>
      </c>
      <c r="I198" s="23" t="s">
        <v>1610</v>
      </c>
      <c r="J198" s="23" t="s">
        <v>1584</v>
      </c>
      <c r="K198" s="24"/>
      <c r="L198" s="23" t="s">
        <v>1598</v>
      </c>
      <c r="M198" s="23" t="s">
        <v>1718</v>
      </c>
      <c r="N198" s="23" t="s">
        <v>403</v>
      </c>
      <c r="O198" s="23" t="s">
        <v>1583</v>
      </c>
      <c r="P198" s="23" t="s">
        <v>1610</v>
      </c>
      <c r="Q198" s="23" t="s">
        <v>1610</v>
      </c>
      <c r="R198" s="23" t="s">
        <v>1580</v>
      </c>
      <c r="S198" s="24"/>
      <c r="T198" s="24"/>
      <c r="U198" s="24"/>
      <c r="V198" s="23" t="s">
        <v>1610</v>
      </c>
      <c r="W198" s="23" t="s">
        <v>1603</v>
      </c>
      <c r="X198" s="24"/>
      <c r="Y198" s="23" t="s">
        <v>1610</v>
      </c>
      <c r="Z198" s="23" t="s">
        <v>1610</v>
      </c>
      <c r="AA198" s="24"/>
      <c r="AB198" s="23" t="s">
        <v>1613</v>
      </c>
      <c r="AC198" s="24"/>
      <c r="AD198" s="23" t="s">
        <v>1613</v>
      </c>
      <c r="AE198" s="23" t="s">
        <v>1610</v>
      </c>
      <c r="AF198" s="23" t="s">
        <v>1603</v>
      </c>
      <c r="AG198" s="24"/>
      <c r="AH198" s="24"/>
      <c r="AI198" s="24"/>
    </row>
    <row r="199" spans="1:35" s="21" customFormat="1" x14ac:dyDescent="0.25">
      <c r="A199" s="25">
        <v>43511.795727083329</v>
      </c>
      <c r="B199" s="26" t="s">
        <v>1134</v>
      </c>
      <c r="C199" s="26" t="s">
        <v>1575</v>
      </c>
      <c r="D199" s="26" t="s">
        <v>1620</v>
      </c>
      <c r="E199" s="26" t="s">
        <v>748</v>
      </c>
      <c r="F199" s="26" t="s">
        <v>1576</v>
      </c>
      <c r="G199" s="26" t="s">
        <v>1603</v>
      </c>
      <c r="H199" s="26" t="s">
        <v>1603</v>
      </c>
      <c r="I199" s="26" t="s">
        <v>1620</v>
      </c>
      <c r="J199" s="26" t="s">
        <v>1577</v>
      </c>
      <c r="K199" s="26" t="s">
        <v>404</v>
      </c>
      <c r="L199" s="26" t="s">
        <v>1603</v>
      </c>
      <c r="M199" s="26" t="s">
        <v>1718</v>
      </c>
      <c r="N199" s="26" t="s">
        <v>405</v>
      </c>
      <c r="O199" s="26" t="s">
        <v>1616</v>
      </c>
      <c r="P199" s="26" t="s">
        <v>1627</v>
      </c>
      <c r="Q199" s="26" t="s">
        <v>1627</v>
      </c>
      <c r="R199" s="26" t="s">
        <v>756</v>
      </c>
      <c r="S199" s="26" t="s">
        <v>406</v>
      </c>
      <c r="T199" s="26" t="s">
        <v>407</v>
      </c>
      <c r="U199" s="26" t="s">
        <v>408</v>
      </c>
      <c r="V199" s="26" t="s">
        <v>1620</v>
      </c>
      <c r="W199" s="26" t="s">
        <v>1603</v>
      </c>
      <c r="X199" s="27"/>
      <c r="Y199" s="26" t="s">
        <v>1620</v>
      </c>
      <c r="Z199" s="26" t="s">
        <v>1613</v>
      </c>
      <c r="AA199" s="26" t="s">
        <v>409</v>
      </c>
      <c r="AB199" s="26" t="s">
        <v>1620</v>
      </c>
      <c r="AC199" s="26" t="s">
        <v>410</v>
      </c>
      <c r="AD199" s="26" t="s">
        <v>1620</v>
      </c>
      <c r="AE199" s="26" t="s">
        <v>1613</v>
      </c>
      <c r="AF199" s="26" t="s">
        <v>1603</v>
      </c>
      <c r="AG199" s="27"/>
      <c r="AH199" s="26" t="s">
        <v>411</v>
      </c>
      <c r="AI199" s="26" t="s">
        <v>412</v>
      </c>
    </row>
    <row r="200" spans="1:35" s="21" customFormat="1" x14ac:dyDescent="0.25">
      <c r="A200" s="22">
        <v>43512.080141400467</v>
      </c>
      <c r="B200" s="23" t="s">
        <v>1134</v>
      </c>
      <c r="C200" s="23" t="s">
        <v>1607</v>
      </c>
      <c r="D200" s="23" t="s">
        <v>1613</v>
      </c>
      <c r="E200" s="23" t="s">
        <v>1576</v>
      </c>
      <c r="F200" s="23" t="s">
        <v>748</v>
      </c>
      <c r="G200" s="23" t="s">
        <v>1606</v>
      </c>
      <c r="H200" s="23" t="s">
        <v>1581</v>
      </c>
      <c r="I200" s="23" t="s">
        <v>1613</v>
      </c>
      <c r="J200" s="23" t="s">
        <v>1577</v>
      </c>
      <c r="K200" s="24"/>
      <c r="L200" s="23" t="s">
        <v>1606</v>
      </c>
      <c r="M200" s="23" t="s">
        <v>1585</v>
      </c>
      <c r="N200" s="24"/>
      <c r="O200" s="23" t="s">
        <v>1583</v>
      </c>
      <c r="P200" s="23" t="s">
        <v>1610</v>
      </c>
      <c r="Q200" s="23" t="s">
        <v>1610</v>
      </c>
      <c r="R200" s="23" t="s">
        <v>1601</v>
      </c>
      <c r="S200" s="24"/>
      <c r="T200" s="24"/>
      <c r="U200" s="24"/>
      <c r="V200" s="23" t="s">
        <v>1610</v>
      </c>
      <c r="W200" s="23" t="s">
        <v>1603</v>
      </c>
      <c r="X200" s="24"/>
      <c r="Y200" s="23" t="s">
        <v>1610</v>
      </c>
      <c r="Z200" s="23" t="s">
        <v>1613</v>
      </c>
      <c r="AA200" s="24"/>
      <c r="AB200" s="23" t="s">
        <v>1610</v>
      </c>
      <c r="AC200" s="24"/>
      <c r="AD200" s="23" t="s">
        <v>1613</v>
      </c>
      <c r="AE200" s="23" t="s">
        <v>1610</v>
      </c>
      <c r="AF200" s="23" t="s">
        <v>1603</v>
      </c>
      <c r="AG200" s="24"/>
      <c r="AH200" s="24"/>
      <c r="AI200" s="24"/>
    </row>
    <row r="201" spans="1:35" s="21" customFormat="1" x14ac:dyDescent="0.25">
      <c r="A201" s="25">
        <v>43522.44516476852</v>
      </c>
      <c r="B201" s="26" t="s">
        <v>1134</v>
      </c>
      <c r="C201" s="26" t="s">
        <v>1616</v>
      </c>
      <c r="D201" s="26" t="s">
        <v>1620</v>
      </c>
      <c r="E201" s="26" t="s">
        <v>1616</v>
      </c>
      <c r="F201" s="26" t="s">
        <v>1616</v>
      </c>
      <c r="G201" s="26" t="s">
        <v>1598</v>
      </c>
      <c r="H201" s="26" t="s">
        <v>1581</v>
      </c>
      <c r="I201" s="26" t="s">
        <v>1613</v>
      </c>
      <c r="J201" s="26" t="s">
        <v>1584</v>
      </c>
      <c r="K201" s="27"/>
      <c r="L201" s="26" t="s">
        <v>1598</v>
      </c>
      <c r="M201" s="26" t="s">
        <v>1589</v>
      </c>
      <c r="N201" s="27"/>
      <c r="O201" s="26" t="s">
        <v>1616</v>
      </c>
      <c r="P201" s="26" t="s">
        <v>1613</v>
      </c>
      <c r="Q201" s="26" t="s">
        <v>1620</v>
      </c>
      <c r="R201" s="26" t="s">
        <v>1601</v>
      </c>
      <c r="S201" s="27"/>
      <c r="T201" s="27"/>
      <c r="U201" s="26" t="s">
        <v>413</v>
      </c>
      <c r="V201" s="26" t="s">
        <v>1613</v>
      </c>
      <c r="W201" s="26" t="s">
        <v>1598</v>
      </c>
      <c r="X201" s="27"/>
      <c r="Y201" s="26" t="s">
        <v>1627</v>
      </c>
      <c r="Z201" s="26" t="s">
        <v>1620</v>
      </c>
      <c r="AA201" s="27"/>
      <c r="AB201" s="26" t="s">
        <v>1613</v>
      </c>
      <c r="AC201" s="27"/>
      <c r="AD201" s="26" t="s">
        <v>1627</v>
      </c>
      <c r="AE201" s="26" t="s">
        <v>1613</v>
      </c>
      <c r="AF201" s="26" t="s">
        <v>1606</v>
      </c>
      <c r="AG201" s="27"/>
      <c r="AH201" s="26" t="s">
        <v>414</v>
      </c>
      <c r="AI201" s="27"/>
    </row>
    <row r="202" spans="1:35" s="21" customFormat="1" x14ac:dyDescent="0.25">
      <c r="A202" s="22">
        <v>43522.447829293982</v>
      </c>
      <c r="B202" s="23" t="s">
        <v>1134</v>
      </c>
      <c r="C202" s="23" t="s">
        <v>1607</v>
      </c>
      <c r="D202" s="23" t="s">
        <v>1610</v>
      </c>
      <c r="E202" s="23" t="s">
        <v>1576</v>
      </c>
      <c r="F202" s="23" t="s">
        <v>1576</v>
      </c>
      <c r="G202" s="23" t="s">
        <v>1598</v>
      </c>
      <c r="H202" s="23" t="s">
        <v>1581</v>
      </c>
      <c r="I202" s="23" t="s">
        <v>1610</v>
      </c>
      <c r="J202" s="23" t="s">
        <v>1584</v>
      </c>
      <c r="K202" s="24"/>
      <c r="L202" s="23" t="s">
        <v>1598</v>
      </c>
      <c r="M202" s="23" t="s">
        <v>1718</v>
      </c>
      <c r="N202" s="23" t="s">
        <v>415</v>
      </c>
      <c r="O202" s="23" t="s">
        <v>1583</v>
      </c>
      <c r="P202" s="23" t="s">
        <v>1613</v>
      </c>
      <c r="Q202" s="23" t="s">
        <v>1613</v>
      </c>
      <c r="R202" s="23" t="s">
        <v>1580</v>
      </c>
      <c r="S202" s="24"/>
      <c r="T202" s="23" t="s">
        <v>416</v>
      </c>
      <c r="U202" s="24"/>
      <c r="V202" s="23" t="s">
        <v>1613</v>
      </c>
      <c r="W202" s="23" t="s">
        <v>1603</v>
      </c>
      <c r="X202" s="24"/>
      <c r="Y202" s="23" t="s">
        <v>1610</v>
      </c>
      <c r="Z202" s="23" t="s">
        <v>1613</v>
      </c>
      <c r="AA202" s="24"/>
      <c r="AB202" s="23" t="s">
        <v>1610</v>
      </c>
      <c r="AC202" s="24"/>
      <c r="AD202" s="23" t="s">
        <v>1613</v>
      </c>
      <c r="AE202" s="23" t="s">
        <v>1610</v>
      </c>
      <c r="AF202" s="23" t="s">
        <v>1603</v>
      </c>
      <c r="AG202" s="24"/>
      <c r="AH202" s="24"/>
      <c r="AI202" s="24"/>
    </row>
    <row r="203" spans="1:35" s="21" customFormat="1" x14ac:dyDescent="0.25">
      <c r="A203" s="25">
        <v>43522.452291122681</v>
      </c>
      <c r="B203" s="26" t="s">
        <v>1134</v>
      </c>
      <c r="C203" s="26" t="s">
        <v>1607</v>
      </c>
      <c r="D203" s="26" t="s">
        <v>1613</v>
      </c>
      <c r="E203" s="26" t="s">
        <v>1576</v>
      </c>
      <c r="F203" s="26" t="s">
        <v>748</v>
      </c>
      <c r="G203" s="26" t="s">
        <v>1598</v>
      </c>
      <c r="H203" s="26" t="s">
        <v>1581</v>
      </c>
      <c r="I203" s="26" t="s">
        <v>1610</v>
      </c>
      <c r="J203" s="26" t="s">
        <v>1577</v>
      </c>
      <c r="K203" s="27"/>
      <c r="L203" s="26" t="s">
        <v>1598</v>
      </c>
      <c r="M203" s="26" t="s">
        <v>1718</v>
      </c>
      <c r="N203" s="27"/>
      <c r="O203" s="26" t="s">
        <v>1583</v>
      </c>
      <c r="P203" s="26" t="s">
        <v>1610</v>
      </c>
      <c r="Q203" s="26" t="s">
        <v>1610</v>
      </c>
      <c r="R203" s="26" t="s">
        <v>1601</v>
      </c>
      <c r="S203" s="27"/>
      <c r="T203" s="27"/>
      <c r="U203" s="27"/>
      <c r="V203" s="26" t="s">
        <v>1610</v>
      </c>
      <c r="W203" s="26" t="s">
        <v>1606</v>
      </c>
      <c r="X203" s="26" t="s">
        <v>417</v>
      </c>
      <c r="Y203" s="26" t="s">
        <v>1610</v>
      </c>
      <c r="Z203" s="26" t="s">
        <v>1610</v>
      </c>
      <c r="AA203" s="27"/>
      <c r="AB203" s="26" t="s">
        <v>1610</v>
      </c>
      <c r="AC203" s="27"/>
      <c r="AD203" s="26" t="s">
        <v>1613</v>
      </c>
      <c r="AE203" s="26" t="s">
        <v>1613</v>
      </c>
      <c r="AF203" s="26" t="s">
        <v>1603</v>
      </c>
      <c r="AG203" s="27"/>
      <c r="AH203" s="26" t="s">
        <v>418</v>
      </c>
      <c r="AI203" s="27"/>
    </row>
    <row r="204" spans="1:35" s="21" customFormat="1" x14ac:dyDescent="0.25">
      <c r="A204" s="22">
        <v>43522.453955856487</v>
      </c>
      <c r="B204" s="23" t="s">
        <v>1134</v>
      </c>
      <c r="C204" s="23" t="s">
        <v>1607</v>
      </c>
      <c r="D204" s="23" t="s">
        <v>1610</v>
      </c>
      <c r="E204" s="23" t="s">
        <v>1576</v>
      </c>
      <c r="F204" s="23" t="s">
        <v>1576</v>
      </c>
      <c r="G204" s="23" t="s">
        <v>1598</v>
      </c>
      <c r="H204" s="23" t="s">
        <v>1606</v>
      </c>
      <c r="I204" s="23" t="s">
        <v>1610</v>
      </c>
      <c r="J204" s="23" t="s">
        <v>1577</v>
      </c>
      <c r="K204" s="23" t="s">
        <v>419</v>
      </c>
      <c r="L204" s="23" t="s">
        <v>1598</v>
      </c>
      <c r="M204" s="23" t="s">
        <v>1718</v>
      </c>
      <c r="N204" s="23" t="s">
        <v>420</v>
      </c>
      <c r="O204" s="23" t="s">
        <v>1579</v>
      </c>
      <c r="P204" s="23" t="s">
        <v>1610</v>
      </c>
      <c r="Q204" s="23" t="s">
        <v>1610</v>
      </c>
      <c r="R204" s="23" t="s">
        <v>1601</v>
      </c>
      <c r="S204" s="24"/>
      <c r="T204" s="24"/>
      <c r="U204" s="24"/>
      <c r="V204" s="23" t="s">
        <v>1610</v>
      </c>
      <c r="W204" s="23" t="s">
        <v>1603</v>
      </c>
      <c r="X204" s="24"/>
      <c r="Y204" s="23" t="s">
        <v>1610</v>
      </c>
      <c r="Z204" s="23" t="s">
        <v>1610</v>
      </c>
      <c r="AA204" s="24"/>
      <c r="AB204" s="23" t="s">
        <v>1610</v>
      </c>
      <c r="AC204" s="24"/>
      <c r="AD204" s="23" t="s">
        <v>1610</v>
      </c>
      <c r="AE204" s="23" t="s">
        <v>1610</v>
      </c>
      <c r="AF204" s="23" t="s">
        <v>1603</v>
      </c>
      <c r="AG204" s="24"/>
      <c r="AH204" s="24"/>
      <c r="AI204" s="24"/>
    </row>
    <row r="205" spans="1:35" s="21" customFormat="1" x14ac:dyDescent="0.25">
      <c r="A205" s="28">
        <v>43522.456650590277</v>
      </c>
      <c r="B205" s="29" t="s">
        <v>1134</v>
      </c>
      <c r="C205" s="29" t="s">
        <v>1607</v>
      </c>
      <c r="D205" s="29" t="s">
        <v>1610</v>
      </c>
      <c r="E205" s="29" t="s">
        <v>1576</v>
      </c>
      <c r="F205" s="29" t="s">
        <v>1616</v>
      </c>
      <c r="G205" s="29" t="s">
        <v>1598</v>
      </c>
      <c r="H205" s="29" t="s">
        <v>1606</v>
      </c>
      <c r="I205" s="29" t="s">
        <v>1610</v>
      </c>
      <c r="J205" s="29" t="s">
        <v>1577</v>
      </c>
      <c r="K205" s="29" t="s">
        <v>421</v>
      </c>
      <c r="L205" s="29" t="s">
        <v>1606</v>
      </c>
      <c r="M205" s="29" t="s">
        <v>1585</v>
      </c>
      <c r="N205" s="29" t="s">
        <v>422</v>
      </c>
      <c r="O205" s="29" t="s">
        <v>1579</v>
      </c>
      <c r="P205" s="29" t="s">
        <v>1610</v>
      </c>
      <c r="Q205" s="29" t="s">
        <v>1610</v>
      </c>
      <c r="R205" s="29" t="s">
        <v>1580</v>
      </c>
      <c r="S205" s="30"/>
      <c r="T205" s="29" t="s">
        <v>423</v>
      </c>
      <c r="U205" s="30"/>
      <c r="V205" s="29" t="s">
        <v>1610</v>
      </c>
      <c r="W205" s="29" t="s">
        <v>1603</v>
      </c>
      <c r="X205" s="30"/>
      <c r="Y205" s="29" t="s">
        <v>1610</v>
      </c>
      <c r="Z205" s="29" t="s">
        <v>1613</v>
      </c>
      <c r="AA205" s="30"/>
      <c r="AB205" s="29" t="s">
        <v>1613</v>
      </c>
      <c r="AC205" s="30"/>
      <c r="AD205" s="29" t="s">
        <v>1613</v>
      </c>
      <c r="AE205" s="29" t="s">
        <v>1613</v>
      </c>
      <c r="AF205" s="29" t="s">
        <v>1603</v>
      </c>
      <c r="AG205" s="30"/>
      <c r="AH205" s="29" t="s">
        <v>424</v>
      </c>
      <c r="AI205" s="30"/>
    </row>
    <row r="206" spans="1:35" s="21" customFormat="1" x14ac:dyDescent="0.25"/>
    <row r="207" spans="1:35" s="21" customFormat="1" x14ac:dyDescent="0.25">
      <c r="B207" s="66">
        <v>24</v>
      </c>
      <c r="C207" s="21">
        <v>15</v>
      </c>
      <c r="D207" s="21">
        <v>10</v>
      </c>
      <c r="G207" s="21">
        <v>7</v>
      </c>
      <c r="H207" s="21">
        <v>9</v>
      </c>
      <c r="I207" s="21">
        <v>11</v>
      </c>
      <c r="J207" s="21">
        <v>5</v>
      </c>
      <c r="L207" s="21">
        <v>4</v>
      </c>
      <c r="M207" s="21">
        <v>9</v>
      </c>
      <c r="P207" s="21">
        <v>11</v>
      </c>
      <c r="Q207" s="21">
        <v>11</v>
      </c>
      <c r="R207" s="21">
        <v>4</v>
      </c>
      <c r="V207" s="21">
        <v>13</v>
      </c>
      <c r="W207" s="21">
        <v>2</v>
      </c>
      <c r="Y207" s="21">
        <v>14</v>
      </c>
      <c r="Z207" s="21">
        <v>9</v>
      </c>
      <c r="AB207" s="21">
        <v>10</v>
      </c>
      <c r="AD207" s="21">
        <v>8</v>
      </c>
      <c r="AE207" s="21">
        <v>8</v>
      </c>
      <c r="AF207" s="21">
        <v>1</v>
      </c>
    </row>
    <row r="208" spans="1:35" s="21" customFormat="1" x14ac:dyDescent="0.25">
      <c r="C208" s="21">
        <v>3</v>
      </c>
      <c r="D208" s="21">
        <v>5</v>
      </c>
      <c r="E208" s="21">
        <v>13</v>
      </c>
      <c r="F208" s="21">
        <v>15</v>
      </c>
      <c r="G208" s="21">
        <v>4</v>
      </c>
      <c r="H208" s="21">
        <v>3</v>
      </c>
      <c r="I208" s="21">
        <v>8</v>
      </c>
      <c r="J208" s="21">
        <v>19</v>
      </c>
      <c r="L208" s="21">
        <v>3</v>
      </c>
      <c r="M208" s="21">
        <v>4</v>
      </c>
      <c r="O208" s="21">
        <v>12</v>
      </c>
      <c r="P208" s="21">
        <v>8</v>
      </c>
      <c r="Q208" s="21">
        <v>5</v>
      </c>
      <c r="R208" s="21">
        <v>10</v>
      </c>
      <c r="V208" s="21">
        <v>9</v>
      </c>
      <c r="W208" s="21">
        <v>17</v>
      </c>
      <c r="Y208" s="21">
        <v>6</v>
      </c>
      <c r="Z208" s="21">
        <v>10</v>
      </c>
      <c r="AB208" s="21">
        <v>10</v>
      </c>
      <c r="AD208" s="21">
        <v>10</v>
      </c>
      <c r="AE208" s="21">
        <v>14</v>
      </c>
      <c r="AF208" s="21">
        <v>23</v>
      </c>
    </row>
    <row r="209" spans="1:35" s="21" customFormat="1" x14ac:dyDescent="0.25">
      <c r="C209" s="21">
        <v>6</v>
      </c>
      <c r="D209" s="21">
        <v>9</v>
      </c>
      <c r="E209" s="21">
        <v>6</v>
      </c>
      <c r="F209" s="21">
        <v>5</v>
      </c>
      <c r="G209" s="21">
        <v>13</v>
      </c>
      <c r="H209" s="21">
        <v>12</v>
      </c>
      <c r="I209" s="21">
        <v>5</v>
      </c>
      <c r="L209" s="21">
        <v>17</v>
      </c>
      <c r="M209" s="21">
        <v>11</v>
      </c>
      <c r="O209" s="21">
        <v>5</v>
      </c>
      <c r="P209" s="21">
        <v>4</v>
      </c>
      <c r="Q209" s="21">
        <v>6</v>
      </c>
      <c r="R209" s="21">
        <v>10</v>
      </c>
      <c r="V209" s="21">
        <v>2</v>
      </c>
      <c r="W209" s="21">
        <v>5</v>
      </c>
      <c r="Y209" s="21">
        <v>3</v>
      </c>
      <c r="Z209" s="21">
        <v>5</v>
      </c>
      <c r="AB209" s="21">
        <v>4</v>
      </c>
      <c r="AD209" s="21">
        <v>5</v>
      </c>
      <c r="AE209" s="21">
        <v>2</v>
      </c>
    </row>
    <row r="210" spans="1:35" s="21" customFormat="1" x14ac:dyDescent="0.25">
      <c r="E210" s="21">
        <v>1</v>
      </c>
      <c r="F210" s="21">
        <v>4</v>
      </c>
      <c r="O210" s="21">
        <v>7</v>
      </c>
      <c r="P210" s="21">
        <v>1</v>
      </c>
      <c r="Q210" s="21">
        <v>2</v>
      </c>
      <c r="Y210" s="21">
        <v>1</v>
      </c>
      <c r="AD210" s="21">
        <v>1</v>
      </c>
    </row>
    <row r="212" spans="1:35" s="21" customFormat="1" x14ac:dyDescent="0.25">
      <c r="A212" s="20" t="s">
        <v>677</v>
      </c>
      <c r="B212" s="20" t="s">
        <v>678</v>
      </c>
      <c r="C212" s="53" t="s">
        <v>1542</v>
      </c>
      <c r="D212" s="53" t="s">
        <v>1543</v>
      </c>
      <c r="E212" s="53" t="s">
        <v>1544</v>
      </c>
      <c r="F212" s="53" t="s">
        <v>1545</v>
      </c>
      <c r="G212" s="53" t="s">
        <v>1546</v>
      </c>
      <c r="H212" s="53" t="s">
        <v>1547</v>
      </c>
      <c r="I212" s="53" t="s">
        <v>1548</v>
      </c>
      <c r="J212" s="53" t="s">
        <v>1508</v>
      </c>
      <c r="K212" s="20" t="s">
        <v>1549</v>
      </c>
      <c r="L212" s="53" t="s">
        <v>1550</v>
      </c>
      <c r="M212" s="53" t="s">
        <v>1551</v>
      </c>
      <c r="N212" s="20" t="s">
        <v>1552</v>
      </c>
      <c r="O212" s="53" t="s">
        <v>1553</v>
      </c>
      <c r="P212" s="53" t="s">
        <v>1554</v>
      </c>
      <c r="Q212" s="53" t="s">
        <v>1555</v>
      </c>
      <c r="R212" s="53" t="s">
        <v>1556</v>
      </c>
      <c r="S212" s="20" t="s">
        <v>1557</v>
      </c>
      <c r="T212" s="53" t="s">
        <v>1558</v>
      </c>
      <c r="U212" s="53" t="s">
        <v>1559</v>
      </c>
      <c r="V212" s="53" t="s">
        <v>1560</v>
      </c>
      <c r="W212" s="53" t="s">
        <v>1561</v>
      </c>
      <c r="X212" s="53" t="s">
        <v>1562</v>
      </c>
      <c r="Y212" s="53" t="s">
        <v>1563</v>
      </c>
      <c r="Z212" s="53" t="s">
        <v>1564</v>
      </c>
      <c r="AA212" s="53" t="s">
        <v>1565</v>
      </c>
      <c r="AB212" s="53" t="s">
        <v>1566</v>
      </c>
      <c r="AC212" s="53" t="s">
        <v>1567</v>
      </c>
      <c r="AD212" s="53" t="s">
        <v>1568</v>
      </c>
      <c r="AE212" s="53" t="s">
        <v>1569</v>
      </c>
      <c r="AF212" s="53" t="s">
        <v>1570</v>
      </c>
      <c r="AG212" s="53" t="s">
        <v>1571</v>
      </c>
      <c r="AH212" s="53" t="s">
        <v>1572</v>
      </c>
      <c r="AI212" s="53" t="s">
        <v>1573</v>
      </c>
    </row>
    <row r="213" spans="1:35" s="21" customFormat="1" x14ac:dyDescent="0.25">
      <c r="A213" s="22">
        <v>43487.719884432867</v>
      </c>
      <c r="B213" s="23" t="s">
        <v>425</v>
      </c>
      <c r="C213" s="23" t="s">
        <v>1607</v>
      </c>
      <c r="D213" s="23" t="s">
        <v>1610</v>
      </c>
      <c r="E213" s="23" t="s">
        <v>1576</v>
      </c>
      <c r="F213" s="23" t="s">
        <v>1576</v>
      </c>
      <c r="G213" s="23" t="s">
        <v>1598</v>
      </c>
      <c r="H213" s="23" t="s">
        <v>1606</v>
      </c>
      <c r="I213" s="23" t="s">
        <v>1610</v>
      </c>
      <c r="J213" s="23" t="s">
        <v>1577</v>
      </c>
      <c r="K213" s="24"/>
      <c r="L213" s="23" t="s">
        <v>1598</v>
      </c>
      <c r="M213" s="23" t="s">
        <v>1718</v>
      </c>
      <c r="N213" s="23" t="s">
        <v>426</v>
      </c>
      <c r="O213" s="23" t="s">
        <v>1583</v>
      </c>
      <c r="P213" s="23" t="s">
        <v>1610</v>
      </c>
      <c r="Q213" s="23" t="s">
        <v>1610</v>
      </c>
      <c r="R213" s="23" t="s">
        <v>1580</v>
      </c>
      <c r="S213" s="24"/>
      <c r="T213" s="23" t="s">
        <v>427</v>
      </c>
      <c r="U213" s="24"/>
      <c r="V213" s="23" t="s">
        <v>1610</v>
      </c>
      <c r="W213" s="23" t="s">
        <v>1603</v>
      </c>
      <c r="X213" s="24"/>
      <c r="Y213" s="23" t="s">
        <v>1610</v>
      </c>
      <c r="Z213" s="23" t="s">
        <v>1610</v>
      </c>
      <c r="AA213" s="24"/>
      <c r="AB213" s="23" t="s">
        <v>1610</v>
      </c>
      <c r="AC213" s="24"/>
      <c r="AD213" s="23" t="s">
        <v>1610</v>
      </c>
      <c r="AE213" s="23" t="s">
        <v>1610</v>
      </c>
      <c r="AF213" s="23" t="s">
        <v>1603</v>
      </c>
      <c r="AG213" s="24"/>
      <c r="AH213" s="24"/>
      <c r="AI213" s="24"/>
    </row>
    <row r="214" spans="1:35" s="21" customFormat="1" x14ac:dyDescent="0.25">
      <c r="A214" s="25">
        <v>43488.027958993058</v>
      </c>
      <c r="B214" s="26" t="s">
        <v>425</v>
      </c>
      <c r="C214" s="26" t="s">
        <v>1607</v>
      </c>
      <c r="D214" s="26" t="s">
        <v>1610</v>
      </c>
      <c r="E214" s="26" t="s">
        <v>1576</v>
      </c>
      <c r="F214" s="26" t="s">
        <v>1576</v>
      </c>
      <c r="G214" s="26" t="s">
        <v>1606</v>
      </c>
      <c r="H214" s="26" t="s">
        <v>1603</v>
      </c>
      <c r="I214" s="26" t="s">
        <v>1610</v>
      </c>
      <c r="J214" s="26" t="s">
        <v>1577</v>
      </c>
      <c r="K214" s="26" t="s">
        <v>428</v>
      </c>
      <c r="L214" s="26" t="s">
        <v>1598</v>
      </c>
      <c r="M214" s="26" t="s">
        <v>1718</v>
      </c>
      <c r="N214" s="26" t="s">
        <v>429</v>
      </c>
      <c r="O214" s="26" t="s">
        <v>1583</v>
      </c>
      <c r="P214" s="26" t="s">
        <v>1613</v>
      </c>
      <c r="Q214" s="26" t="s">
        <v>1610</v>
      </c>
      <c r="R214" s="26" t="s">
        <v>1580</v>
      </c>
      <c r="S214" s="26" t="s">
        <v>430</v>
      </c>
      <c r="T214" s="26" t="s">
        <v>431</v>
      </c>
      <c r="U214" s="26" t="s">
        <v>432</v>
      </c>
      <c r="V214" s="26" t="s">
        <v>1610</v>
      </c>
      <c r="W214" s="26" t="s">
        <v>1603</v>
      </c>
      <c r="X214" s="26" t="s">
        <v>433</v>
      </c>
      <c r="Y214" s="26" t="s">
        <v>1610</v>
      </c>
      <c r="Z214" s="26" t="s">
        <v>1610</v>
      </c>
      <c r="AA214" s="26" t="s">
        <v>434</v>
      </c>
      <c r="AB214" s="26" t="s">
        <v>1610</v>
      </c>
      <c r="AC214" s="26" t="s">
        <v>435</v>
      </c>
      <c r="AD214" s="26" t="s">
        <v>1610</v>
      </c>
      <c r="AE214" s="26" t="s">
        <v>1610</v>
      </c>
      <c r="AF214" s="26" t="s">
        <v>1603</v>
      </c>
      <c r="AG214" s="27"/>
      <c r="AH214" s="26" t="s">
        <v>436</v>
      </c>
      <c r="AI214" s="26" t="s">
        <v>437</v>
      </c>
    </row>
    <row r="215" spans="1:35" s="21" customFormat="1" x14ac:dyDescent="0.25">
      <c r="A215" s="22">
        <v>43490.967126504635</v>
      </c>
      <c r="B215" s="23" t="s">
        <v>425</v>
      </c>
      <c r="C215" s="23" t="s">
        <v>1607</v>
      </c>
      <c r="D215" s="23" t="s">
        <v>1613</v>
      </c>
      <c r="E215" s="23" t="s">
        <v>1576</v>
      </c>
      <c r="F215" s="23" t="s">
        <v>1576</v>
      </c>
      <c r="G215" s="23" t="s">
        <v>1598</v>
      </c>
      <c r="H215" s="23" t="s">
        <v>1581</v>
      </c>
      <c r="I215" s="23" t="s">
        <v>1613</v>
      </c>
      <c r="J215" s="23" t="s">
        <v>1577</v>
      </c>
      <c r="K215" s="24"/>
      <c r="L215" s="23" t="s">
        <v>1606</v>
      </c>
      <c r="M215" s="23" t="s">
        <v>1718</v>
      </c>
      <c r="N215" s="23" t="s">
        <v>438</v>
      </c>
      <c r="O215" s="23" t="s">
        <v>1583</v>
      </c>
      <c r="P215" s="23" t="s">
        <v>1613</v>
      </c>
      <c r="Q215" s="23" t="s">
        <v>1613</v>
      </c>
      <c r="R215" s="23" t="s">
        <v>1580</v>
      </c>
      <c r="S215" s="24"/>
      <c r="T215" s="23" t="s">
        <v>439</v>
      </c>
      <c r="U215" s="24"/>
      <c r="V215" s="23" t="s">
        <v>1610</v>
      </c>
      <c r="W215" s="23" t="s">
        <v>1603</v>
      </c>
      <c r="X215" s="24"/>
      <c r="Y215" s="23" t="s">
        <v>1610</v>
      </c>
      <c r="Z215" s="23" t="s">
        <v>1610</v>
      </c>
      <c r="AA215" s="24"/>
      <c r="AB215" s="23" t="s">
        <v>1610</v>
      </c>
      <c r="AC215" s="24"/>
      <c r="AD215" s="23" t="s">
        <v>1613</v>
      </c>
      <c r="AE215" s="23" t="s">
        <v>1613</v>
      </c>
      <c r="AF215" s="23" t="s">
        <v>1603</v>
      </c>
      <c r="AG215" s="24"/>
      <c r="AH215" s="23" t="s">
        <v>440</v>
      </c>
      <c r="AI215" s="24"/>
    </row>
    <row r="216" spans="1:35" s="21" customFormat="1" x14ac:dyDescent="0.25">
      <c r="A216" s="25">
        <v>43493.424179374997</v>
      </c>
      <c r="B216" s="26" t="s">
        <v>425</v>
      </c>
      <c r="C216" s="26" t="s">
        <v>1607</v>
      </c>
      <c r="D216" s="26" t="s">
        <v>1610</v>
      </c>
      <c r="E216" s="26" t="s">
        <v>748</v>
      </c>
      <c r="F216" s="26" t="s">
        <v>1576</v>
      </c>
      <c r="G216" s="26" t="s">
        <v>1606</v>
      </c>
      <c r="H216" s="26" t="s">
        <v>1603</v>
      </c>
      <c r="I216" s="26" t="s">
        <v>1613</v>
      </c>
      <c r="J216" s="26" t="s">
        <v>1577</v>
      </c>
      <c r="K216" s="27"/>
      <c r="L216" s="26" t="s">
        <v>1603</v>
      </c>
      <c r="M216" s="26" t="s">
        <v>1589</v>
      </c>
      <c r="N216" s="27"/>
      <c r="O216" s="26" t="s">
        <v>1583</v>
      </c>
      <c r="P216" s="26" t="s">
        <v>1613</v>
      </c>
      <c r="Q216" s="26" t="s">
        <v>1610</v>
      </c>
      <c r="R216" s="26" t="s">
        <v>1580</v>
      </c>
      <c r="S216" s="27"/>
      <c r="T216" s="27"/>
      <c r="U216" s="27"/>
      <c r="V216" s="26" t="s">
        <v>1610</v>
      </c>
      <c r="W216" s="26" t="s">
        <v>1603</v>
      </c>
      <c r="X216" s="27"/>
      <c r="Y216" s="26" t="s">
        <v>1610</v>
      </c>
      <c r="Z216" s="26" t="s">
        <v>1620</v>
      </c>
      <c r="AA216" s="27"/>
      <c r="AB216" s="26" t="s">
        <v>1613</v>
      </c>
      <c r="AC216" s="27"/>
      <c r="AD216" s="26" t="s">
        <v>1613</v>
      </c>
      <c r="AE216" s="26" t="s">
        <v>1610</v>
      </c>
      <c r="AF216" s="26" t="s">
        <v>1603</v>
      </c>
      <c r="AG216" s="27"/>
      <c r="AH216" s="27"/>
      <c r="AI216" s="27"/>
    </row>
    <row r="217" spans="1:35" s="21" customFormat="1" x14ac:dyDescent="0.25">
      <c r="A217" s="22">
        <v>43494.568962013887</v>
      </c>
      <c r="B217" s="23" t="s">
        <v>425</v>
      </c>
      <c r="C217" s="23" t="s">
        <v>1607</v>
      </c>
      <c r="D217" s="23" t="s">
        <v>1610</v>
      </c>
      <c r="E217" s="23" t="s">
        <v>1576</v>
      </c>
      <c r="F217" s="23" t="s">
        <v>1576</v>
      </c>
      <c r="G217" s="23" t="s">
        <v>1606</v>
      </c>
      <c r="H217" s="23" t="s">
        <v>1581</v>
      </c>
      <c r="I217" s="23" t="s">
        <v>1610</v>
      </c>
      <c r="J217" s="23" t="s">
        <v>1577</v>
      </c>
      <c r="K217" s="23" t="s">
        <v>1015</v>
      </c>
      <c r="L217" s="23" t="s">
        <v>1598</v>
      </c>
      <c r="M217" s="23" t="s">
        <v>1589</v>
      </c>
      <c r="N217" s="24"/>
      <c r="O217" s="23" t="s">
        <v>1583</v>
      </c>
      <c r="P217" s="23" t="s">
        <v>1610</v>
      </c>
      <c r="Q217" s="23" t="s">
        <v>1610</v>
      </c>
      <c r="R217" s="23" t="s">
        <v>1601</v>
      </c>
      <c r="S217" s="23" t="s">
        <v>441</v>
      </c>
      <c r="T217" s="23" t="s">
        <v>442</v>
      </c>
      <c r="U217" s="24"/>
      <c r="V217" s="23" t="s">
        <v>1610</v>
      </c>
      <c r="W217" s="23" t="s">
        <v>1603</v>
      </c>
      <c r="X217" s="24"/>
      <c r="Y217" s="23" t="s">
        <v>1610</v>
      </c>
      <c r="Z217" s="23" t="s">
        <v>1610</v>
      </c>
      <c r="AA217" s="23" t="s">
        <v>443</v>
      </c>
      <c r="AB217" s="23" t="s">
        <v>1613</v>
      </c>
      <c r="AC217" s="24"/>
      <c r="AD217" s="23" t="s">
        <v>1610</v>
      </c>
      <c r="AE217" s="23" t="s">
        <v>1610</v>
      </c>
      <c r="AF217" s="23" t="s">
        <v>1603</v>
      </c>
      <c r="AG217" s="24"/>
      <c r="AH217" s="23" t="s">
        <v>444</v>
      </c>
      <c r="AI217" s="24"/>
    </row>
    <row r="218" spans="1:35" s="21" customFormat="1" x14ac:dyDescent="0.25">
      <c r="A218" s="25">
        <v>43502.756596122686</v>
      </c>
      <c r="B218" s="26" t="s">
        <v>425</v>
      </c>
      <c r="C218" s="26" t="s">
        <v>1616</v>
      </c>
      <c r="D218" s="26" t="s">
        <v>1613</v>
      </c>
      <c r="E218" s="26" t="s">
        <v>1576</v>
      </c>
      <c r="F218" s="26" t="s">
        <v>1576</v>
      </c>
      <c r="G218" s="26" t="s">
        <v>1606</v>
      </c>
      <c r="H218" s="26" t="s">
        <v>1581</v>
      </c>
      <c r="I218" s="26" t="s">
        <v>1613</v>
      </c>
      <c r="J218" s="26" t="s">
        <v>1584</v>
      </c>
      <c r="K218" s="27"/>
      <c r="L218" s="26" t="s">
        <v>1598</v>
      </c>
      <c r="M218" s="26" t="s">
        <v>1589</v>
      </c>
      <c r="N218" s="27"/>
      <c r="O218" s="26" t="s">
        <v>1616</v>
      </c>
      <c r="P218" s="26" t="s">
        <v>1613</v>
      </c>
      <c r="Q218" s="26" t="s">
        <v>1613</v>
      </c>
      <c r="R218" s="26" t="s">
        <v>1601</v>
      </c>
      <c r="S218" s="26" t="s">
        <v>445</v>
      </c>
      <c r="T218" s="26" t="s">
        <v>446</v>
      </c>
      <c r="U218" s="27"/>
      <c r="V218" s="26" t="s">
        <v>1610</v>
      </c>
      <c r="W218" s="26" t="s">
        <v>1598</v>
      </c>
      <c r="X218" s="27"/>
      <c r="Y218" s="26" t="s">
        <v>1610</v>
      </c>
      <c r="Z218" s="26" t="s">
        <v>1610</v>
      </c>
      <c r="AA218" s="27"/>
      <c r="AB218" s="26" t="s">
        <v>1610</v>
      </c>
      <c r="AC218" s="27"/>
      <c r="AD218" s="26" t="s">
        <v>1613</v>
      </c>
      <c r="AE218" s="26" t="s">
        <v>1613</v>
      </c>
      <c r="AF218" s="26" t="s">
        <v>1606</v>
      </c>
      <c r="AG218" s="26" t="s">
        <v>447</v>
      </c>
      <c r="AH218" s="26" t="s">
        <v>448</v>
      </c>
      <c r="AI218" s="26" t="s">
        <v>449</v>
      </c>
    </row>
    <row r="219" spans="1:35" s="21" customFormat="1" x14ac:dyDescent="0.25">
      <c r="A219" s="22">
        <v>43503.559609895834</v>
      </c>
      <c r="B219" s="23" t="s">
        <v>425</v>
      </c>
      <c r="C219" s="23" t="s">
        <v>1607</v>
      </c>
      <c r="D219" s="23" t="s">
        <v>1610</v>
      </c>
      <c r="E219" s="23" t="s">
        <v>1576</v>
      </c>
      <c r="F219" s="23" t="s">
        <v>1576</v>
      </c>
      <c r="G219" s="23" t="s">
        <v>1606</v>
      </c>
      <c r="H219" s="23" t="s">
        <v>1606</v>
      </c>
      <c r="I219" s="23" t="s">
        <v>1610</v>
      </c>
      <c r="J219" s="23" t="s">
        <v>1577</v>
      </c>
      <c r="K219" s="24"/>
      <c r="L219" s="23" t="s">
        <v>1598</v>
      </c>
      <c r="M219" s="23" t="s">
        <v>1718</v>
      </c>
      <c r="N219" s="23" t="s">
        <v>450</v>
      </c>
      <c r="O219" s="23" t="s">
        <v>1583</v>
      </c>
      <c r="P219" s="23" t="s">
        <v>1610</v>
      </c>
      <c r="Q219" s="23" t="s">
        <v>1610</v>
      </c>
      <c r="R219" s="23" t="s">
        <v>1580</v>
      </c>
      <c r="S219" s="24"/>
      <c r="T219" s="23" t="s">
        <v>451</v>
      </c>
      <c r="U219" s="24"/>
      <c r="V219" s="23" t="s">
        <v>1610</v>
      </c>
      <c r="W219" s="23" t="s">
        <v>1603</v>
      </c>
      <c r="X219" s="24"/>
      <c r="Y219" s="23" t="s">
        <v>1610</v>
      </c>
      <c r="Z219" s="23" t="s">
        <v>1610</v>
      </c>
      <c r="AA219" s="24"/>
      <c r="AB219" s="23" t="s">
        <v>1610</v>
      </c>
      <c r="AC219" s="24"/>
      <c r="AD219" s="23" t="s">
        <v>1610</v>
      </c>
      <c r="AE219" s="23" t="s">
        <v>1610</v>
      </c>
      <c r="AF219" s="23" t="s">
        <v>1603</v>
      </c>
      <c r="AG219" s="24"/>
      <c r="AH219" s="23" t="s">
        <v>452</v>
      </c>
      <c r="AI219" s="23" t="s">
        <v>453</v>
      </c>
    </row>
    <row r="220" spans="1:35" s="21" customFormat="1" x14ac:dyDescent="0.25">
      <c r="A220" s="25">
        <v>43503.559782696757</v>
      </c>
      <c r="B220" s="26" t="s">
        <v>425</v>
      </c>
      <c r="C220" s="26" t="s">
        <v>1607</v>
      </c>
      <c r="D220" s="26" t="s">
        <v>1610</v>
      </c>
      <c r="E220" s="26" t="s">
        <v>1576</v>
      </c>
      <c r="F220" s="26" t="s">
        <v>1576</v>
      </c>
      <c r="G220" s="26" t="s">
        <v>1606</v>
      </c>
      <c r="H220" s="26" t="s">
        <v>1606</v>
      </c>
      <c r="I220" s="26" t="s">
        <v>1610</v>
      </c>
      <c r="J220" s="26" t="s">
        <v>1577</v>
      </c>
      <c r="K220" s="27"/>
      <c r="L220" s="26" t="s">
        <v>1598</v>
      </c>
      <c r="M220" s="26" t="s">
        <v>1718</v>
      </c>
      <c r="N220" s="26" t="s">
        <v>450</v>
      </c>
      <c r="O220" s="26" t="s">
        <v>1583</v>
      </c>
      <c r="P220" s="26" t="s">
        <v>1610</v>
      </c>
      <c r="Q220" s="26" t="s">
        <v>1610</v>
      </c>
      <c r="R220" s="26" t="s">
        <v>1580</v>
      </c>
      <c r="S220" s="27"/>
      <c r="T220" s="26" t="s">
        <v>451</v>
      </c>
      <c r="U220" s="27"/>
      <c r="V220" s="26" t="s">
        <v>1610</v>
      </c>
      <c r="W220" s="26" t="s">
        <v>1603</v>
      </c>
      <c r="X220" s="27"/>
      <c r="Y220" s="26" t="s">
        <v>1610</v>
      </c>
      <c r="Z220" s="26" t="s">
        <v>1610</v>
      </c>
      <c r="AA220" s="27"/>
      <c r="AB220" s="26" t="s">
        <v>1610</v>
      </c>
      <c r="AC220" s="27"/>
      <c r="AD220" s="26" t="s">
        <v>1610</v>
      </c>
      <c r="AE220" s="26" t="s">
        <v>1610</v>
      </c>
      <c r="AF220" s="26" t="s">
        <v>1603</v>
      </c>
      <c r="AG220" s="27"/>
      <c r="AH220" s="26" t="s">
        <v>452</v>
      </c>
      <c r="AI220" s="26" t="s">
        <v>453</v>
      </c>
    </row>
    <row r="221" spans="1:35" s="21" customFormat="1" x14ac:dyDescent="0.25">
      <c r="A221" s="22">
        <v>43510.768463275468</v>
      </c>
      <c r="B221" s="23" t="s">
        <v>425</v>
      </c>
      <c r="C221" s="23" t="s">
        <v>1607</v>
      </c>
      <c r="D221" s="23" t="s">
        <v>1610</v>
      </c>
      <c r="E221" s="23" t="s">
        <v>1576</v>
      </c>
      <c r="F221" s="23" t="s">
        <v>1576</v>
      </c>
      <c r="G221" s="23" t="s">
        <v>1606</v>
      </c>
      <c r="H221" s="23" t="s">
        <v>1606</v>
      </c>
      <c r="I221" s="23" t="s">
        <v>1610</v>
      </c>
      <c r="J221" s="23" t="s">
        <v>1577</v>
      </c>
      <c r="K221" s="23" t="s">
        <v>454</v>
      </c>
      <c r="L221" s="23" t="s">
        <v>1598</v>
      </c>
      <c r="M221" s="23" t="s">
        <v>1585</v>
      </c>
      <c r="N221" s="24"/>
      <c r="O221" s="23" t="s">
        <v>1583</v>
      </c>
      <c r="P221" s="23" t="s">
        <v>1610</v>
      </c>
      <c r="Q221" s="23" t="s">
        <v>1610</v>
      </c>
      <c r="R221" s="23" t="s">
        <v>1580</v>
      </c>
      <c r="S221" s="23" t="s">
        <v>1646</v>
      </c>
      <c r="T221" s="23" t="s">
        <v>455</v>
      </c>
      <c r="U221" s="24"/>
      <c r="V221" s="23" t="s">
        <v>1610</v>
      </c>
      <c r="W221" s="23" t="s">
        <v>1603</v>
      </c>
      <c r="X221" s="24"/>
      <c r="Y221" s="23" t="s">
        <v>1610</v>
      </c>
      <c r="Z221" s="23" t="s">
        <v>1610</v>
      </c>
      <c r="AA221" s="24"/>
      <c r="AB221" s="23" t="s">
        <v>1610</v>
      </c>
      <c r="AC221" s="24"/>
      <c r="AD221" s="23" t="s">
        <v>1610</v>
      </c>
      <c r="AE221" s="23" t="s">
        <v>1610</v>
      </c>
      <c r="AF221" s="23" t="s">
        <v>1603</v>
      </c>
      <c r="AG221" s="24"/>
      <c r="AH221" s="24"/>
      <c r="AI221" s="24"/>
    </row>
    <row r="222" spans="1:35" s="21" customFormat="1" x14ac:dyDescent="0.25">
      <c r="A222" s="25">
        <v>43511.533827407402</v>
      </c>
      <c r="B222" s="26" t="s">
        <v>425</v>
      </c>
      <c r="C222" s="26" t="s">
        <v>1607</v>
      </c>
      <c r="D222" s="26" t="s">
        <v>1613</v>
      </c>
      <c r="E222" s="26" t="s">
        <v>1576</v>
      </c>
      <c r="F222" s="26" t="s">
        <v>1576</v>
      </c>
      <c r="G222" s="26" t="s">
        <v>1606</v>
      </c>
      <c r="H222" s="26" t="s">
        <v>1606</v>
      </c>
      <c r="I222" s="26" t="s">
        <v>1613</v>
      </c>
      <c r="J222" s="26" t="s">
        <v>1577</v>
      </c>
      <c r="K222" s="27"/>
      <c r="L222" s="26" t="s">
        <v>1598</v>
      </c>
      <c r="M222" s="26" t="s">
        <v>1589</v>
      </c>
      <c r="N222" s="27"/>
      <c r="O222" s="26" t="s">
        <v>1583</v>
      </c>
      <c r="P222" s="26" t="s">
        <v>1610</v>
      </c>
      <c r="Q222" s="26" t="s">
        <v>1610</v>
      </c>
      <c r="R222" s="26" t="s">
        <v>1601</v>
      </c>
      <c r="S222" s="27"/>
      <c r="T222" s="27"/>
      <c r="U222" s="27"/>
      <c r="V222" s="26" t="s">
        <v>1610</v>
      </c>
      <c r="W222" s="26" t="s">
        <v>1603</v>
      </c>
      <c r="X222" s="27"/>
      <c r="Y222" s="26" t="s">
        <v>1610</v>
      </c>
      <c r="Z222" s="26" t="s">
        <v>1610</v>
      </c>
      <c r="AA222" s="27"/>
      <c r="AB222" s="26" t="s">
        <v>1610</v>
      </c>
      <c r="AC222" s="27"/>
      <c r="AD222" s="26" t="s">
        <v>1613</v>
      </c>
      <c r="AE222" s="26" t="s">
        <v>1613</v>
      </c>
      <c r="AF222" s="26" t="s">
        <v>1606</v>
      </c>
      <c r="AG222" s="26" t="s">
        <v>456</v>
      </c>
      <c r="AH222" s="27"/>
      <c r="AI222" s="27"/>
    </row>
    <row r="223" spans="1:35" s="21" customFormat="1" x14ac:dyDescent="0.25">
      <c r="A223" s="22">
        <v>43511.564086226848</v>
      </c>
      <c r="B223" s="23" t="s">
        <v>425</v>
      </c>
      <c r="C223" s="23" t="s">
        <v>1607</v>
      </c>
      <c r="D223" s="23" t="s">
        <v>1610</v>
      </c>
      <c r="E223" s="23" t="s">
        <v>1576</v>
      </c>
      <c r="F223" s="23" t="s">
        <v>1576</v>
      </c>
      <c r="G223" s="23" t="s">
        <v>1606</v>
      </c>
      <c r="H223" s="23" t="s">
        <v>1606</v>
      </c>
      <c r="I223" s="23" t="s">
        <v>1610</v>
      </c>
      <c r="J223" s="23" t="s">
        <v>1584</v>
      </c>
      <c r="K223" s="23" t="s">
        <v>457</v>
      </c>
      <c r="L223" s="23" t="s">
        <v>1606</v>
      </c>
      <c r="M223" s="23" t="s">
        <v>1718</v>
      </c>
      <c r="N223" s="23" t="s">
        <v>458</v>
      </c>
      <c r="O223" s="23" t="s">
        <v>1583</v>
      </c>
      <c r="P223" s="23" t="s">
        <v>1610</v>
      </c>
      <c r="Q223" s="23" t="s">
        <v>1610</v>
      </c>
      <c r="R223" s="23" t="s">
        <v>1580</v>
      </c>
      <c r="S223" s="23" t="s">
        <v>459</v>
      </c>
      <c r="T223" s="23" t="s">
        <v>460</v>
      </c>
      <c r="U223" s="23" t="s">
        <v>461</v>
      </c>
      <c r="V223" s="23" t="s">
        <v>1610</v>
      </c>
      <c r="W223" s="23" t="s">
        <v>1603</v>
      </c>
      <c r="X223" s="23" t="s">
        <v>462</v>
      </c>
      <c r="Y223" s="23" t="s">
        <v>1610</v>
      </c>
      <c r="Z223" s="23" t="s">
        <v>1610</v>
      </c>
      <c r="AA223" s="24"/>
      <c r="AB223" s="23" t="s">
        <v>1610</v>
      </c>
      <c r="AC223" s="23" t="s">
        <v>463</v>
      </c>
      <c r="AD223" s="23" t="s">
        <v>1610</v>
      </c>
      <c r="AE223" s="23" t="s">
        <v>1610</v>
      </c>
      <c r="AF223" s="23" t="s">
        <v>1606</v>
      </c>
      <c r="AG223" s="23" t="s">
        <v>464</v>
      </c>
      <c r="AH223" s="23" t="s">
        <v>465</v>
      </c>
      <c r="AI223" s="23" t="s">
        <v>466</v>
      </c>
    </row>
    <row r="224" spans="1:35" s="21" customFormat="1" x14ac:dyDescent="0.25">
      <c r="A224" s="25">
        <v>43511.89180730324</v>
      </c>
      <c r="B224" s="26" t="s">
        <v>425</v>
      </c>
      <c r="C224" s="26" t="s">
        <v>1607</v>
      </c>
      <c r="D224" s="26" t="s">
        <v>1613</v>
      </c>
      <c r="E224" s="26" t="s">
        <v>1576</v>
      </c>
      <c r="F224" s="26" t="s">
        <v>1576</v>
      </c>
      <c r="G224" s="26" t="s">
        <v>1606</v>
      </c>
      <c r="H224" s="26" t="s">
        <v>1606</v>
      </c>
      <c r="I224" s="26" t="s">
        <v>1610</v>
      </c>
      <c r="J224" s="26" t="s">
        <v>1577</v>
      </c>
      <c r="K224" s="27"/>
      <c r="L224" s="26" t="s">
        <v>1603</v>
      </c>
      <c r="M224" s="26" t="s">
        <v>1718</v>
      </c>
      <c r="N224" s="26" t="s">
        <v>467</v>
      </c>
      <c r="O224" s="26" t="s">
        <v>1579</v>
      </c>
      <c r="P224" s="26" t="s">
        <v>1613</v>
      </c>
      <c r="Q224" s="26" t="s">
        <v>1610</v>
      </c>
      <c r="R224" s="26" t="s">
        <v>1580</v>
      </c>
      <c r="S224" s="27"/>
      <c r="T224" s="26" t="s">
        <v>468</v>
      </c>
      <c r="U224" s="27"/>
      <c r="V224" s="26" t="s">
        <v>1610</v>
      </c>
      <c r="W224" s="26" t="s">
        <v>1603</v>
      </c>
      <c r="X224" s="27"/>
      <c r="Y224" s="26" t="s">
        <v>1610</v>
      </c>
      <c r="Z224" s="26" t="s">
        <v>1610</v>
      </c>
      <c r="AA224" s="27"/>
      <c r="AB224" s="26" t="s">
        <v>1610</v>
      </c>
      <c r="AC224" s="27"/>
      <c r="AD224" s="26" t="s">
        <v>1610</v>
      </c>
      <c r="AE224" s="26" t="s">
        <v>1610</v>
      </c>
      <c r="AF224" s="26" t="s">
        <v>1603</v>
      </c>
      <c r="AG224" s="27"/>
      <c r="AH224" s="27"/>
      <c r="AI224" s="27"/>
    </row>
    <row r="225" spans="1:37" s="21" customFormat="1" x14ac:dyDescent="0.25">
      <c r="A225" s="22">
        <v>43511.904147835652</v>
      </c>
      <c r="B225" s="23" t="s">
        <v>425</v>
      </c>
      <c r="C225" s="23" t="s">
        <v>1607</v>
      </c>
      <c r="D225" s="23" t="s">
        <v>1610</v>
      </c>
      <c r="E225" s="23" t="s">
        <v>748</v>
      </c>
      <c r="F225" s="23" t="s">
        <v>1576</v>
      </c>
      <c r="G225" s="23" t="s">
        <v>1606</v>
      </c>
      <c r="H225" s="23" t="s">
        <v>1581</v>
      </c>
      <c r="I225" s="23" t="s">
        <v>1613</v>
      </c>
      <c r="J225" s="23" t="s">
        <v>1577</v>
      </c>
      <c r="K225" s="24"/>
      <c r="L225" s="23" t="s">
        <v>1606</v>
      </c>
      <c r="M225" s="23" t="s">
        <v>1589</v>
      </c>
      <c r="N225" s="24"/>
      <c r="O225" s="23" t="s">
        <v>1579</v>
      </c>
      <c r="P225" s="23" t="s">
        <v>1613</v>
      </c>
      <c r="Q225" s="23" t="s">
        <v>1610</v>
      </c>
      <c r="R225" s="23" t="s">
        <v>1601</v>
      </c>
      <c r="S225" s="24"/>
      <c r="T225" s="23" t="s">
        <v>469</v>
      </c>
      <c r="U225" s="24"/>
      <c r="V225" s="23" t="s">
        <v>1613</v>
      </c>
      <c r="W225" s="23" t="s">
        <v>1603</v>
      </c>
      <c r="X225" s="24"/>
      <c r="Y225" s="23" t="s">
        <v>1613</v>
      </c>
      <c r="Z225" s="23" t="s">
        <v>1613</v>
      </c>
      <c r="AA225" s="24"/>
      <c r="AB225" s="23" t="s">
        <v>1613</v>
      </c>
      <c r="AC225" s="24"/>
      <c r="AD225" s="23" t="s">
        <v>1610</v>
      </c>
      <c r="AE225" s="23" t="s">
        <v>1610</v>
      </c>
      <c r="AF225" s="23" t="s">
        <v>1603</v>
      </c>
      <c r="AG225" s="24"/>
      <c r="AH225" s="24"/>
      <c r="AI225" s="24"/>
    </row>
    <row r="226" spans="1:37" s="21" customFormat="1" x14ac:dyDescent="0.25">
      <c r="A226" s="25">
        <v>43517.785106898147</v>
      </c>
      <c r="B226" s="26" t="s">
        <v>425</v>
      </c>
      <c r="C226" s="26" t="s">
        <v>1607</v>
      </c>
      <c r="D226" s="26" t="s">
        <v>1610</v>
      </c>
      <c r="E226" s="26" t="s">
        <v>1576</v>
      </c>
      <c r="F226" s="26" t="s">
        <v>1576</v>
      </c>
      <c r="G226" s="26" t="s">
        <v>1606</v>
      </c>
      <c r="H226" s="26" t="s">
        <v>1606</v>
      </c>
      <c r="I226" s="26" t="s">
        <v>1610</v>
      </c>
      <c r="J226" s="26" t="s">
        <v>1577</v>
      </c>
      <c r="K226" s="26" t="s">
        <v>922</v>
      </c>
      <c r="L226" s="26" t="s">
        <v>1598</v>
      </c>
      <c r="M226" s="26" t="s">
        <v>1718</v>
      </c>
      <c r="N226" s="26" t="s">
        <v>861</v>
      </c>
      <c r="O226" s="26" t="s">
        <v>1583</v>
      </c>
      <c r="P226" s="26" t="s">
        <v>1610</v>
      </c>
      <c r="Q226" s="26" t="s">
        <v>1610</v>
      </c>
      <c r="R226" s="26" t="s">
        <v>1601</v>
      </c>
      <c r="S226" s="26" t="s">
        <v>470</v>
      </c>
      <c r="T226" s="26" t="s">
        <v>471</v>
      </c>
      <c r="U226" s="26" t="s">
        <v>472</v>
      </c>
      <c r="V226" s="26" t="s">
        <v>1610</v>
      </c>
      <c r="W226" s="26" t="s">
        <v>1603</v>
      </c>
      <c r="X226" s="26" t="s">
        <v>473</v>
      </c>
      <c r="Y226" s="26" t="s">
        <v>1610</v>
      </c>
      <c r="Z226" s="26" t="s">
        <v>1610</v>
      </c>
      <c r="AA226" s="27"/>
      <c r="AB226" s="26" t="s">
        <v>1613</v>
      </c>
      <c r="AC226" s="26" t="s">
        <v>474</v>
      </c>
      <c r="AD226" s="26" t="s">
        <v>1610</v>
      </c>
      <c r="AE226" s="26" t="s">
        <v>1610</v>
      </c>
      <c r="AF226" s="26" t="s">
        <v>1603</v>
      </c>
      <c r="AG226" s="27"/>
      <c r="AH226" s="26" t="s">
        <v>475</v>
      </c>
      <c r="AI226" s="26" t="s">
        <v>476</v>
      </c>
    </row>
    <row r="227" spans="1:37" s="21" customFormat="1" x14ac:dyDescent="0.25">
      <c r="A227" s="22">
        <v>43517.778566875</v>
      </c>
      <c r="B227" s="23" t="s">
        <v>425</v>
      </c>
      <c r="C227" s="23" t="s">
        <v>1607</v>
      </c>
      <c r="D227" s="23" t="s">
        <v>1613</v>
      </c>
      <c r="E227" s="23" t="s">
        <v>1576</v>
      </c>
      <c r="F227" s="23" t="s">
        <v>1576</v>
      </c>
      <c r="G227" s="23" t="s">
        <v>1598</v>
      </c>
      <c r="H227" s="23" t="s">
        <v>1603</v>
      </c>
      <c r="I227" s="23" t="s">
        <v>1613</v>
      </c>
      <c r="J227" s="23" t="s">
        <v>1577</v>
      </c>
      <c r="K227" s="24"/>
      <c r="L227" s="23" t="s">
        <v>1606</v>
      </c>
      <c r="M227" s="23" t="s">
        <v>1735</v>
      </c>
      <c r="N227" s="23" t="s">
        <v>477</v>
      </c>
      <c r="O227" s="23" t="s">
        <v>1583</v>
      </c>
      <c r="P227" s="23" t="s">
        <v>1610</v>
      </c>
      <c r="Q227" s="23" t="s">
        <v>1610</v>
      </c>
      <c r="R227" s="23" t="s">
        <v>1601</v>
      </c>
      <c r="S227" s="24"/>
      <c r="T227" s="23" t="s">
        <v>478</v>
      </c>
      <c r="U227" s="24"/>
      <c r="V227" s="23" t="s">
        <v>1610</v>
      </c>
      <c r="W227" s="23" t="s">
        <v>1603</v>
      </c>
      <c r="X227" s="24"/>
      <c r="Y227" s="23" t="s">
        <v>1610</v>
      </c>
      <c r="Z227" s="23" t="s">
        <v>1610</v>
      </c>
      <c r="AA227" s="24"/>
      <c r="AB227" s="23" t="s">
        <v>1613</v>
      </c>
      <c r="AC227" s="24"/>
      <c r="AD227" s="23" t="s">
        <v>1613</v>
      </c>
      <c r="AE227" s="23" t="s">
        <v>1620</v>
      </c>
      <c r="AF227" s="23" t="s">
        <v>1603</v>
      </c>
      <c r="AG227" s="24"/>
      <c r="AH227" s="24"/>
      <c r="AI227" s="24"/>
    </row>
    <row r="228" spans="1:37" s="21" customFormat="1" x14ac:dyDescent="0.25">
      <c r="A228" s="28">
        <v>43517.780651249996</v>
      </c>
      <c r="B228" s="29" t="s">
        <v>425</v>
      </c>
      <c r="C228" s="29" t="s">
        <v>1607</v>
      </c>
      <c r="D228" s="29" t="s">
        <v>1610</v>
      </c>
      <c r="E228" s="29" t="s">
        <v>1576</v>
      </c>
      <c r="F228" s="29" t="s">
        <v>1576</v>
      </c>
      <c r="G228" s="29" t="s">
        <v>1606</v>
      </c>
      <c r="H228" s="29" t="s">
        <v>1606</v>
      </c>
      <c r="I228" s="29" t="s">
        <v>1610</v>
      </c>
      <c r="J228" s="29" t="s">
        <v>1577</v>
      </c>
      <c r="K228" s="29" t="s">
        <v>479</v>
      </c>
      <c r="L228" s="29" t="s">
        <v>1606</v>
      </c>
      <c r="M228" s="29" t="s">
        <v>1589</v>
      </c>
      <c r="N228" s="30"/>
      <c r="O228" s="29" t="s">
        <v>1583</v>
      </c>
      <c r="P228" s="29" t="s">
        <v>1610</v>
      </c>
      <c r="Q228" s="29" t="s">
        <v>1610</v>
      </c>
      <c r="R228" s="29" t="s">
        <v>1580</v>
      </c>
      <c r="S228" s="30"/>
      <c r="T228" s="29" t="s">
        <v>480</v>
      </c>
      <c r="U228" s="30"/>
      <c r="V228" s="29" t="s">
        <v>1610</v>
      </c>
      <c r="W228" s="29" t="s">
        <v>1603</v>
      </c>
      <c r="X228" s="30"/>
      <c r="Y228" s="29" t="s">
        <v>1610</v>
      </c>
      <c r="Z228" s="29" t="s">
        <v>1610</v>
      </c>
      <c r="AA228" s="30"/>
      <c r="AB228" s="29" t="s">
        <v>1610</v>
      </c>
      <c r="AC228" s="30"/>
      <c r="AD228" s="29" t="s">
        <v>1610</v>
      </c>
      <c r="AE228" s="29" t="s">
        <v>1610</v>
      </c>
      <c r="AF228" s="29" t="s">
        <v>1603</v>
      </c>
      <c r="AG228" s="30"/>
      <c r="AH228" s="30"/>
      <c r="AI228" s="30"/>
    </row>
    <row r="229" spans="1:37" s="21" customFormat="1" x14ac:dyDescent="0.25">
      <c r="A229" s="25"/>
      <c r="B229" s="67">
        <v>16</v>
      </c>
      <c r="C229" s="26"/>
      <c r="D229" s="26"/>
      <c r="E229" s="26"/>
      <c r="F229" s="26"/>
      <c r="G229" s="26"/>
      <c r="H229" s="26"/>
      <c r="I229" s="26"/>
      <c r="J229" s="26"/>
      <c r="L229" s="26"/>
      <c r="M229" s="26"/>
      <c r="O229" s="26"/>
      <c r="P229" s="26"/>
      <c r="Q229" s="26"/>
      <c r="R229" s="26"/>
      <c r="T229" s="26"/>
      <c r="V229" s="26"/>
      <c r="W229" s="26"/>
      <c r="Y229" s="26"/>
      <c r="Z229" s="26"/>
      <c r="AA229" s="65"/>
      <c r="AB229" s="26"/>
      <c r="AD229" s="26"/>
      <c r="AE229" s="26"/>
      <c r="AF229" s="26"/>
      <c r="AG229" s="65"/>
    </row>
    <row r="230" spans="1:37" s="21" customFormat="1" x14ac:dyDescent="0.25">
      <c r="C230" s="21">
        <v>15</v>
      </c>
      <c r="D230" s="21">
        <v>11</v>
      </c>
      <c r="E230" s="21">
        <v>14</v>
      </c>
      <c r="F230" s="21">
        <v>16</v>
      </c>
      <c r="G230" s="21">
        <v>13</v>
      </c>
      <c r="H230" s="21">
        <v>9</v>
      </c>
      <c r="I230" s="21">
        <v>10</v>
      </c>
      <c r="J230" s="21">
        <v>2</v>
      </c>
      <c r="L230" s="21">
        <v>5</v>
      </c>
      <c r="M230" s="21">
        <v>7</v>
      </c>
      <c r="O230" s="21">
        <v>13</v>
      </c>
      <c r="P230" s="21">
        <v>10</v>
      </c>
      <c r="Q230" s="21">
        <v>14</v>
      </c>
      <c r="R230" s="21">
        <v>10</v>
      </c>
      <c r="V230" s="21">
        <v>15</v>
      </c>
      <c r="W230" s="21">
        <v>15</v>
      </c>
      <c r="Y230" s="21">
        <v>15</v>
      </c>
      <c r="Z230" s="43">
        <v>14</v>
      </c>
      <c r="AB230" s="21">
        <v>11</v>
      </c>
      <c r="AD230" s="21">
        <v>11</v>
      </c>
      <c r="AE230" s="21">
        <v>12</v>
      </c>
      <c r="AF230" s="21">
        <v>3</v>
      </c>
    </row>
    <row r="231" spans="1:37" s="21" customFormat="1" x14ac:dyDescent="0.25">
      <c r="C231" s="21">
        <v>1</v>
      </c>
      <c r="D231" s="21">
        <v>5</v>
      </c>
      <c r="E231" s="21">
        <v>2</v>
      </c>
      <c r="G231" s="21">
        <v>3</v>
      </c>
      <c r="H231" s="21">
        <v>3</v>
      </c>
      <c r="I231" s="21">
        <v>6</v>
      </c>
      <c r="J231" s="21">
        <v>14</v>
      </c>
      <c r="L231" s="21">
        <v>2</v>
      </c>
      <c r="M231" s="21">
        <v>1</v>
      </c>
      <c r="O231" s="21">
        <v>2</v>
      </c>
      <c r="P231" s="21">
        <v>6</v>
      </c>
      <c r="Q231" s="21">
        <v>2</v>
      </c>
      <c r="R231" s="21">
        <v>6</v>
      </c>
      <c r="V231" s="21">
        <v>1</v>
      </c>
      <c r="W231" s="21">
        <v>1</v>
      </c>
      <c r="Y231" s="21">
        <v>1</v>
      </c>
      <c r="Z231" s="21">
        <v>1</v>
      </c>
      <c r="AB231" s="21">
        <v>5</v>
      </c>
      <c r="AD231" s="21">
        <v>5</v>
      </c>
      <c r="AE231" s="21">
        <v>3</v>
      </c>
      <c r="AF231" s="21">
        <v>13</v>
      </c>
    </row>
    <row r="232" spans="1:37" s="21" customFormat="1" x14ac:dyDescent="0.25">
      <c r="H232" s="21">
        <v>4</v>
      </c>
      <c r="L232" s="21">
        <v>9</v>
      </c>
      <c r="M232" s="21">
        <v>9</v>
      </c>
      <c r="O232" s="21">
        <v>1</v>
      </c>
      <c r="Z232" s="21">
        <v>1</v>
      </c>
      <c r="AE232" s="21">
        <v>1</v>
      </c>
    </row>
    <row r="233" spans="1:37" s="21" customFormat="1" x14ac:dyDescent="0.25"/>
    <row r="235" spans="1:37" s="21" customFormat="1" ht="15.75" customHeight="1" x14ac:dyDescent="0.25">
      <c r="A235" s="71" t="s">
        <v>677</v>
      </c>
      <c r="B235" s="71" t="s">
        <v>678</v>
      </c>
      <c r="C235" s="72" t="s">
        <v>1542</v>
      </c>
      <c r="D235" s="72" t="s">
        <v>1543</v>
      </c>
      <c r="E235" s="72" t="s">
        <v>1544</v>
      </c>
      <c r="F235" s="72" t="s">
        <v>1545</v>
      </c>
      <c r="G235" s="72" t="s">
        <v>1546</v>
      </c>
      <c r="H235" s="72" t="s">
        <v>1547</v>
      </c>
      <c r="I235" s="72" t="s">
        <v>1548</v>
      </c>
      <c r="J235" s="72" t="s">
        <v>1508</v>
      </c>
      <c r="K235" s="71" t="s">
        <v>1549</v>
      </c>
      <c r="L235" s="72" t="s">
        <v>1550</v>
      </c>
      <c r="M235" s="72" t="s">
        <v>1551</v>
      </c>
      <c r="N235" s="71" t="s">
        <v>1552</v>
      </c>
      <c r="O235" s="72" t="s">
        <v>1553</v>
      </c>
      <c r="P235" s="72" t="s">
        <v>1554</v>
      </c>
      <c r="Q235" s="72" t="s">
        <v>1555</v>
      </c>
      <c r="R235" s="72" t="s">
        <v>1556</v>
      </c>
      <c r="S235" s="71" t="s">
        <v>1557</v>
      </c>
      <c r="T235" s="72" t="s">
        <v>1558</v>
      </c>
      <c r="U235" s="72" t="s">
        <v>1559</v>
      </c>
      <c r="V235" s="72" t="s">
        <v>1560</v>
      </c>
      <c r="W235" s="72" t="s">
        <v>1561</v>
      </c>
      <c r="X235" s="72" t="s">
        <v>1562</v>
      </c>
      <c r="Y235" s="72" t="s">
        <v>1563</v>
      </c>
      <c r="Z235" s="72" t="s">
        <v>1564</v>
      </c>
      <c r="AA235" s="72" t="s">
        <v>1565</v>
      </c>
      <c r="AB235" s="72" t="s">
        <v>1566</v>
      </c>
      <c r="AC235" s="72" t="s">
        <v>1567</v>
      </c>
      <c r="AD235" s="72" t="s">
        <v>1568</v>
      </c>
      <c r="AE235" s="72" t="s">
        <v>1569</v>
      </c>
      <c r="AF235" s="72" t="s">
        <v>1570</v>
      </c>
      <c r="AG235" s="72" t="s">
        <v>1571</v>
      </c>
      <c r="AH235" s="72" t="s">
        <v>1572</v>
      </c>
      <c r="AI235" s="72" t="s">
        <v>1573</v>
      </c>
      <c r="AJ235" s="26" t="s">
        <v>481</v>
      </c>
      <c r="AK235" s="26" t="s">
        <v>481</v>
      </c>
    </row>
    <row r="236" spans="1:37" s="21" customFormat="1" ht="15.75" customHeight="1" x14ac:dyDescent="0.25">
      <c r="A236" s="25">
        <v>43488.611729374999</v>
      </c>
      <c r="B236" s="26" t="s">
        <v>482</v>
      </c>
      <c r="C236" s="26" t="s">
        <v>1616</v>
      </c>
      <c r="D236" s="26" t="s">
        <v>1613</v>
      </c>
      <c r="E236" s="26" t="s">
        <v>1576</v>
      </c>
      <c r="F236" s="26" t="s">
        <v>1576</v>
      </c>
      <c r="G236" s="26" t="s">
        <v>1606</v>
      </c>
      <c r="H236" s="26" t="s">
        <v>1581</v>
      </c>
      <c r="I236" s="26" t="s">
        <v>1610</v>
      </c>
      <c r="J236" s="26" t="s">
        <v>1577</v>
      </c>
      <c r="L236" s="26" t="s">
        <v>1598</v>
      </c>
      <c r="M236" s="26" t="s">
        <v>1589</v>
      </c>
      <c r="O236" s="26" t="s">
        <v>1583</v>
      </c>
      <c r="P236" s="26" t="s">
        <v>1610</v>
      </c>
      <c r="Q236" s="26" t="s">
        <v>1613</v>
      </c>
      <c r="R236" s="26" t="s">
        <v>756</v>
      </c>
      <c r="S236" s="26" t="s">
        <v>483</v>
      </c>
      <c r="V236" s="26" t="s">
        <v>1613</v>
      </c>
      <c r="W236" s="26" t="s">
        <v>1598</v>
      </c>
      <c r="Y236" s="26" t="s">
        <v>1610</v>
      </c>
      <c r="Z236" s="26" t="s">
        <v>1610</v>
      </c>
      <c r="AB236" s="26" t="s">
        <v>1610</v>
      </c>
      <c r="AD236" s="26" t="s">
        <v>1613</v>
      </c>
      <c r="AE236" s="26" t="s">
        <v>1620</v>
      </c>
      <c r="AF236" s="26" t="s">
        <v>1603</v>
      </c>
    </row>
    <row r="237" spans="1:37" s="21" customFormat="1" ht="15.75" customHeight="1" x14ac:dyDescent="0.25">
      <c r="A237" s="25">
        <v>43489.795817349535</v>
      </c>
      <c r="B237" s="26" t="s">
        <v>482</v>
      </c>
      <c r="C237" s="26" t="s">
        <v>1607</v>
      </c>
      <c r="D237" s="26" t="s">
        <v>1613</v>
      </c>
      <c r="E237" s="26" t="s">
        <v>748</v>
      </c>
      <c r="F237" s="26" t="s">
        <v>748</v>
      </c>
      <c r="G237" s="26" t="s">
        <v>1606</v>
      </c>
      <c r="H237" s="26" t="s">
        <v>1581</v>
      </c>
      <c r="I237" s="26" t="s">
        <v>1613</v>
      </c>
      <c r="J237" s="26" t="s">
        <v>1584</v>
      </c>
      <c r="L237" s="26" t="s">
        <v>1598</v>
      </c>
      <c r="M237" s="26" t="s">
        <v>1589</v>
      </c>
      <c r="O237" s="26" t="s">
        <v>1579</v>
      </c>
      <c r="P237" s="26" t="s">
        <v>1613</v>
      </c>
      <c r="Q237" s="26" t="s">
        <v>1613</v>
      </c>
      <c r="R237" s="26" t="s">
        <v>756</v>
      </c>
      <c r="S237" s="26" t="s">
        <v>1220</v>
      </c>
      <c r="T237" s="26" t="s">
        <v>484</v>
      </c>
      <c r="V237" s="26" t="s">
        <v>1613</v>
      </c>
      <c r="W237" s="26" t="s">
        <v>1598</v>
      </c>
      <c r="Y237" s="26" t="s">
        <v>1613</v>
      </c>
      <c r="Z237" s="26" t="s">
        <v>1613</v>
      </c>
      <c r="AB237" s="26" t="s">
        <v>1610</v>
      </c>
      <c r="AD237" s="26" t="s">
        <v>1613</v>
      </c>
      <c r="AE237" s="26" t="s">
        <v>1613</v>
      </c>
      <c r="AF237" s="26" t="s">
        <v>1603</v>
      </c>
      <c r="AH237" s="26" t="s">
        <v>485</v>
      </c>
    </row>
    <row r="238" spans="1:37" s="21" customFormat="1" ht="15.75" customHeight="1" x14ac:dyDescent="0.25">
      <c r="A238" s="25"/>
      <c r="B238" s="67">
        <v>2</v>
      </c>
      <c r="C238" s="26"/>
      <c r="D238" s="26"/>
      <c r="E238" s="26"/>
      <c r="F238" s="26"/>
      <c r="G238" s="26"/>
      <c r="H238" s="26"/>
      <c r="I238" s="26"/>
      <c r="J238" s="26"/>
      <c r="L238" s="26"/>
      <c r="M238" s="26"/>
      <c r="O238" s="26"/>
      <c r="P238" s="26"/>
      <c r="Q238" s="26"/>
      <c r="R238" s="26"/>
      <c r="S238" s="26"/>
      <c r="T238" s="26"/>
      <c r="V238" s="26"/>
      <c r="W238" s="26"/>
      <c r="Y238" s="26"/>
      <c r="Z238" s="26"/>
      <c r="AB238" s="26"/>
      <c r="AD238" s="26"/>
      <c r="AE238" s="26"/>
      <c r="AF238" s="26"/>
      <c r="AH238" s="26"/>
    </row>
    <row r="239" spans="1:37" x14ac:dyDescent="0.25">
      <c r="A239" s="73"/>
      <c r="B239" s="73"/>
      <c r="C239" s="73"/>
      <c r="D239" s="73"/>
      <c r="E239" s="73"/>
      <c r="F239" s="73"/>
      <c r="G239" s="73"/>
      <c r="H239" s="73"/>
      <c r="I239" s="73"/>
      <c r="J239" s="73"/>
      <c r="K239" s="73"/>
      <c r="L239" s="73"/>
      <c r="M239" s="73"/>
      <c r="N239" s="73"/>
      <c r="O239" s="73"/>
      <c r="P239" s="73"/>
      <c r="Q239" s="73"/>
      <c r="R239" s="73"/>
      <c r="S239" s="73"/>
      <c r="T239" s="73"/>
      <c r="U239" s="73"/>
      <c r="V239" s="73"/>
      <c r="W239" s="73"/>
      <c r="X239" s="73"/>
      <c r="Y239" s="73"/>
      <c r="Z239" s="73"/>
      <c r="AA239" s="73"/>
      <c r="AB239" s="73"/>
      <c r="AC239" s="73"/>
      <c r="AD239" s="73"/>
      <c r="AE239" s="73"/>
      <c r="AF239" s="73"/>
      <c r="AG239" s="73"/>
      <c r="AH239" s="73"/>
      <c r="AI239" s="73"/>
    </row>
    <row r="240" spans="1:37" s="21" customFormat="1" ht="15.75" customHeight="1" x14ac:dyDescent="0.25">
      <c r="A240" s="74" t="s">
        <v>677</v>
      </c>
      <c r="B240" s="74" t="s">
        <v>678</v>
      </c>
      <c r="C240" s="72" t="s">
        <v>1542</v>
      </c>
      <c r="D240" s="72" t="s">
        <v>1543</v>
      </c>
      <c r="E240" s="72" t="s">
        <v>1544</v>
      </c>
      <c r="F240" s="72" t="s">
        <v>1545</v>
      </c>
      <c r="G240" s="72" t="s">
        <v>1546</v>
      </c>
      <c r="H240" s="72" t="s">
        <v>1547</v>
      </c>
      <c r="I240" s="72" t="s">
        <v>1548</v>
      </c>
      <c r="J240" s="72" t="s">
        <v>1508</v>
      </c>
      <c r="K240" s="74" t="s">
        <v>1549</v>
      </c>
      <c r="L240" s="72" t="s">
        <v>1550</v>
      </c>
      <c r="M240" s="72" t="s">
        <v>1551</v>
      </c>
      <c r="N240" s="74" t="s">
        <v>1552</v>
      </c>
      <c r="O240" s="72" t="s">
        <v>1553</v>
      </c>
      <c r="P240" s="72" t="s">
        <v>1554</v>
      </c>
      <c r="Q240" s="72" t="s">
        <v>1555</v>
      </c>
      <c r="R240" s="72" t="s">
        <v>1556</v>
      </c>
      <c r="S240" s="74" t="s">
        <v>1557</v>
      </c>
      <c r="T240" s="72" t="s">
        <v>1558</v>
      </c>
      <c r="U240" s="72" t="s">
        <v>1559</v>
      </c>
      <c r="V240" s="72" t="s">
        <v>1560</v>
      </c>
      <c r="W240" s="72" t="s">
        <v>1561</v>
      </c>
      <c r="X240" s="72" t="s">
        <v>1562</v>
      </c>
      <c r="Y240" s="72" t="s">
        <v>1563</v>
      </c>
      <c r="Z240" s="72" t="s">
        <v>1564</v>
      </c>
      <c r="AA240" s="72" t="s">
        <v>1565</v>
      </c>
      <c r="AB240" s="72" t="s">
        <v>1566</v>
      </c>
      <c r="AC240" s="72" t="s">
        <v>1567</v>
      </c>
      <c r="AD240" s="72" t="s">
        <v>1568</v>
      </c>
      <c r="AE240" s="72" t="s">
        <v>1569</v>
      </c>
      <c r="AF240" s="72" t="s">
        <v>1570</v>
      </c>
      <c r="AG240" s="72" t="s">
        <v>1571</v>
      </c>
      <c r="AH240" s="72" t="s">
        <v>1572</v>
      </c>
      <c r="AI240" s="72" t="s">
        <v>1573</v>
      </c>
      <c r="AJ240" s="26" t="s">
        <v>481</v>
      </c>
      <c r="AK240" s="26" t="s">
        <v>481</v>
      </c>
    </row>
    <row r="241" spans="1:35" s="21" customFormat="1" ht="15.75" customHeight="1" x14ac:dyDescent="0.25">
      <c r="A241" s="25">
        <v>43488.385556539353</v>
      </c>
      <c r="B241" s="26" t="s">
        <v>486</v>
      </c>
      <c r="C241" s="26" t="s">
        <v>1607</v>
      </c>
      <c r="D241" s="26" t="s">
        <v>1613</v>
      </c>
      <c r="E241" s="26" t="s">
        <v>748</v>
      </c>
      <c r="F241" s="26" t="s">
        <v>748</v>
      </c>
      <c r="G241" s="26" t="s">
        <v>1603</v>
      </c>
      <c r="H241" s="26" t="s">
        <v>1581</v>
      </c>
      <c r="I241" s="26" t="s">
        <v>1613</v>
      </c>
      <c r="J241" s="26" t="s">
        <v>1577</v>
      </c>
      <c r="L241" s="26" t="s">
        <v>1598</v>
      </c>
      <c r="M241" s="26" t="s">
        <v>1589</v>
      </c>
      <c r="O241" s="26" t="s">
        <v>1579</v>
      </c>
      <c r="P241" s="26" t="s">
        <v>1613</v>
      </c>
      <c r="Q241" s="26" t="s">
        <v>1613</v>
      </c>
      <c r="R241" s="26" t="s">
        <v>756</v>
      </c>
      <c r="S241" s="26" t="s">
        <v>487</v>
      </c>
      <c r="T241" s="26" t="s">
        <v>488</v>
      </c>
      <c r="V241" s="26" t="s">
        <v>1613</v>
      </c>
      <c r="W241" s="26" t="s">
        <v>1598</v>
      </c>
      <c r="Y241" s="26" t="s">
        <v>1610</v>
      </c>
      <c r="Z241" s="26" t="s">
        <v>1613</v>
      </c>
      <c r="AB241" s="26" t="s">
        <v>1613</v>
      </c>
      <c r="AC241" s="26" t="s">
        <v>489</v>
      </c>
      <c r="AD241" s="26" t="s">
        <v>1613</v>
      </c>
      <c r="AE241" s="26" t="s">
        <v>1613</v>
      </c>
      <c r="AF241" s="26" t="s">
        <v>1603</v>
      </c>
      <c r="AH241" s="26" t="s">
        <v>490</v>
      </c>
    </row>
    <row r="242" spans="1:35" s="21" customFormat="1" ht="15.75" customHeight="1" x14ac:dyDescent="0.25">
      <c r="A242" s="25">
        <v>43488.607489756949</v>
      </c>
      <c r="B242" s="26" t="s">
        <v>486</v>
      </c>
      <c r="C242" s="26" t="s">
        <v>1607</v>
      </c>
      <c r="D242" s="26" t="s">
        <v>1610</v>
      </c>
      <c r="E242" s="26" t="s">
        <v>1576</v>
      </c>
      <c r="F242" s="26" t="s">
        <v>1576</v>
      </c>
      <c r="G242" s="26" t="s">
        <v>1606</v>
      </c>
      <c r="H242" s="26" t="s">
        <v>1581</v>
      </c>
      <c r="I242" s="26" t="s">
        <v>1613</v>
      </c>
      <c r="J242" s="26" t="s">
        <v>1577</v>
      </c>
      <c r="L242" s="26" t="s">
        <v>1603</v>
      </c>
      <c r="M242" s="26" t="s">
        <v>1718</v>
      </c>
      <c r="O242" s="26" t="s">
        <v>1583</v>
      </c>
      <c r="P242" s="26" t="s">
        <v>1613</v>
      </c>
      <c r="Q242" s="26" t="s">
        <v>1610</v>
      </c>
      <c r="R242" s="26" t="s">
        <v>1601</v>
      </c>
      <c r="S242" s="26" t="s">
        <v>491</v>
      </c>
      <c r="V242" s="26" t="s">
        <v>1610</v>
      </c>
      <c r="W242" s="26" t="s">
        <v>1603</v>
      </c>
      <c r="Y242" s="26" t="s">
        <v>1613</v>
      </c>
      <c r="Z242" s="26" t="s">
        <v>1613</v>
      </c>
      <c r="AB242" s="26" t="s">
        <v>1613</v>
      </c>
      <c r="AD242" s="26" t="s">
        <v>1613</v>
      </c>
      <c r="AE242" s="26" t="s">
        <v>1610</v>
      </c>
      <c r="AF242" s="26" t="s">
        <v>1603</v>
      </c>
    </row>
    <row r="243" spans="1:35" s="21" customFormat="1" x14ac:dyDescent="0.25">
      <c r="A243" s="25">
        <v>43494.732749884264</v>
      </c>
      <c r="B243" s="26" t="s">
        <v>486</v>
      </c>
      <c r="C243" s="26" t="s">
        <v>1607</v>
      </c>
      <c r="D243" s="26" t="s">
        <v>1613</v>
      </c>
      <c r="E243" s="26" t="s">
        <v>1576</v>
      </c>
      <c r="F243" s="26" t="s">
        <v>1576</v>
      </c>
      <c r="G243" s="26" t="s">
        <v>1598</v>
      </c>
      <c r="H243" s="26" t="s">
        <v>1581</v>
      </c>
      <c r="I243" s="26" t="s">
        <v>1613</v>
      </c>
      <c r="J243" s="26" t="s">
        <v>1577</v>
      </c>
      <c r="L243" s="26" t="s">
        <v>1598</v>
      </c>
      <c r="M243" s="26" t="s">
        <v>1589</v>
      </c>
      <c r="O243" s="26" t="s">
        <v>1583</v>
      </c>
      <c r="P243" s="26" t="s">
        <v>1610</v>
      </c>
      <c r="Q243" s="26" t="s">
        <v>1610</v>
      </c>
      <c r="R243" s="26" t="s">
        <v>1601</v>
      </c>
      <c r="V243" s="26" t="s">
        <v>1613</v>
      </c>
      <c r="W243" s="26" t="s">
        <v>1606</v>
      </c>
      <c r="Y243" s="26" t="s">
        <v>1610</v>
      </c>
      <c r="Z243" s="26" t="s">
        <v>1613</v>
      </c>
      <c r="AB243" s="26" t="s">
        <v>1613</v>
      </c>
      <c r="AD243" s="26" t="s">
        <v>1613</v>
      </c>
      <c r="AE243" s="26" t="s">
        <v>1613</v>
      </c>
      <c r="AF243" s="26" t="s">
        <v>1603</v>
      </c>
    </row>
    <row r="244" spans="1:35" s="21" customFormat="1" x14ac:dyDescent="0.25">
      <c r="A244" s="25">
        <v>43496.773355671292</v>
      </c>
      <c r="B244" s="26" t="s">
        <v>486</v>
      </c>
      <c r="C244" s="26" t="s">
        <v>1607</v>
      </c>
      <c r="D244" s="26" t="s">
        <v>1627</v>
      </c>
      <c r="E244" s="26" t="s">
        <v>1576</v>
      </c>
      <c r="F244" s="26" t="s">
        <v>769</v>
      </c>
      <c r="G244" s="26" t="s">
        <v>1598</v>
      </c>
      <c r="H244" s="26" t="s">
        <v>1581</v>
      </c>
      <c r="I244" s="26" t="s">
        <v>1613</v>
      </c>
      <c r="J244" s="26" t="s">
        <v>1577</v>
      </c>
      <c r="L244" s="26" t="s">
        <v>1598</v>
      </c>
      <c r="M244" s="26" t="s">
        <v>1589</v>
      </c>
      <c r="O244" s="26" t="s">
        <v>1579</v>
      </c>
      <c r="P244" s="26" t="s">
        <v>1620</v>
      </c>
      <c r="Q244" s="26" t="s">
        <v>1610</v>
      </c>
      <c r="R244" s="26" t="s">
        <v>1580</v>
      </c>
      <c r="T244" s="26" t="s">
        <v>492</v>
      </c>
      <c r="U244" s="26" t="s">
        <v>493</v>
      </c>
      <c r="V244" s="26" t="s">
        <v>1610</v>
      </c>
      <c r="W244" s="26" t="s">
        <v>1603</v>
      </c>
      <c r="Y244" s="26" t="s">
        <v>1610</v>
      </c>
      <c r="Z244" s="26" t="s">
        <v>1610</v>
      </c>
      <c r="AB244" s="26" t="s">
        <v>1613</v>
      </c>
      <c r="AD244" s="26" t="s">
        <v>1613</v>
      </c>
      <c r="AE244" s="26" t="s">
        <v>1620</v>
      </c>
      <c r="AF244" s="26" t="s">
        <v>1603</v>
      </c>
    </row>
    <row r="245" spans="1:35" s="21" customFormat="1" x14ac:dyDescent="0.25">
      <c r="A245" s="25">
        <v>43499.778662604163</v>
      </c>
      <c r="B245" s="26" t="s">
        <v>486</v>
      </c>
      <c r="C245" s="26" t="s">
        <v>1607</v>
      </c>
      <c r="D245" s="26" t="s">
        <v>1613</v>
      </c>
      <c r="E245" s="26" t="s">
        <v>748</v>
      </c>
      <c r="F245" s="26" t="s">
        <v>1616</v>
      </c>
      <c r="G245" s="26" t="s">
        <v>1598</v>
      </c>
      <c r="H245" s="26" t="s">
        <v>1581</v>
      </c>
      <c r="I245" s="26" t="s">
        <v>1613</v>
      </c>
      <c r="J245" s="26" t="s">
        <v>1577</v>
      </c>
      <c r="L245" s="26" t="s">
        <v>1598</v>
      </c>
      <c r="M245" s="26" t="s">
        <v>1718</v>
      </c>
      <c r="N245" s="26" t="s">
        <v>494</v>
      </c>
      <c r="O245" s="26" t="s">
        <v>1583</v>
      </c>
      <c r="P245" s="26" t="s">
        <v>1610</v>
      </c>
      <c r="Q245" s="26" t="s">
        <v>1610</v>
      </c>
      <c r="R245" s="26" t="s">
        <v>1580</v>
      </c>
      <c r="V245" s="26" t="s">
        <v>1610</v>
      </c>
      <c r="W245" s="26" t="s">
        <v>1598</v>
      </c>
      <c r="Y245" s="26" t="s">
        <v>1610</v>
      </c>
      <c r="Z245" s="26" t="s">
        <v>1610</v>
      </c>
      <c r="AB245" s="26" t="s">
        <v>1610</v>
      </c>
      <c r="AD245" s="26" t="s">
        <v>1610</v>
      </c>
      <c r="AE245" s="26" t="s">
        <v>1610</v>
      </c>
      <c r="AF245" s="26" t="s">
        <v>1603</v>
      </c>
      <c r="AI245" s="26" t="s">
        <v>495</v>
      </c>
    </row>
    <row r="246" spans="1:35" s="21" customFormat="1" x14ac:dyDescent="0.25">
      <c r="A246" s="25">
        <v>43509.772745625</v>
      </c>
      <c r="B246" s="26" t="s">
        <v>486</v>
      </c>
      <c r="C246" s="26" t="s">
        <v>1607</v>
      </c>
      <c r="D246" s="26" t="s">
        <v>1613</v>
      </c>
      <c r="E246" s="26" t="s">
        <v>748</v>
      </c>
      <c r="F246" s="26" t="s">
        <v>748</v>
      </c>
      <c r="G246" s="26" t="s">
        <v>1598</v>
      </c>
      <c r="H246" s="26" t="s">
        <v>1581</v>
      </c>
      <c r="I246" s="26" t="s">
        <v>1613</v>
      </c>
      <c r="J246" s="26" t="s">
        <v>1577</v>
      </c>
      <c r="L246" s="26" t="s">
        <v>1598</v>
      </c>
      <c r="M246" s="26" t="s">
        <v>1589</v>
      </c>
      <c r="O246" s="26" t="s">
        <v>1579</v>
      </c>
      <c r="P246" s="26" t="s">
        <v>1613</v>
      </c>
      <c r="Q246" s="26" t="s">
        <v>1613</v>
      </c>
      <c r="R246" s="26" t="s">
        <v>1580</v>
      </c>
      <c r="V246" s="26" t="s">
        <v>1613</v>
      </c>
      <c r="W246" s="26" t="s">
        <v>1603</v>
      </c>
      <c r="Y246" s="26" t="s">
        <v>1613</v>
      </c>
      <c r="Z246" s="26" t="s">
        <v>1613</v>
      </c>
      <c r="AB246" s="26" t="s">
        <v>1613</v>
      </c>
      <c r="AD246" s="26" t="s">
        <v>1613</v>
      </c>
      <c r="AE246" s="26" t="s">
        <v>1613</v>
      </c>
      <c r="AF246" s="26" t="s">
        <v>1603</v>
      </c>
    </row>
    <row r="247" spans="1:35" s="21" customFormat="1" x14ac:dyDescent="0.25">
      <c r="A247" s="25"/>
      <c r="B247" s="67">
        <v>6</v>
      </c>
      <c r="C247" s="26"/>
      <c r="D247" s="26"/>
      <c r="E247" s="26"/>
      <c r="F247" s="26"/>
      <c r="G247" s="26"/>
      <c r="H247" s="26"/>
      <c r="I247" s="26"/>
      <c r="J247" s="26"/>
      <c r="L247" s="26"/>
      <c r="M247" s="26"/>
      <c r="O247" s="26"/>
      <c r="P247" s="26"/>
      <c r="Q247" s="26"/>
      <c r="R247" s="26"/>
      <c r="V247" s="26"/>
      <c r="W247" s="26"/>
      <c r="Y247" s="26"/>
      <c r="Z247" s="26"/>
      <c r="AB247" s="26"/>
      <c r="AD247" s="26"/>
      <c r="AE247" s="26"/>
      <c r="AF247" s="26"/>
    </row>
    <row r="249" spans="1:35" s="70" customFormat="1" x14ac:dyDescent="0.25">
      <c r="A249" s="66" t="s">
        <v>496</v>
      </c>
      <c r="B249" s="66">
        <f>B247+B238+B229+B207+B176+B158+B119+B100+B51+B14</f>
        <v>186</v>
      </c>
      <c r="C249" s="66">
        <f>SUM(C251:C255)</f>
        <v>1</v>
      </c>
      <c r="D249" s="66">
        <f t="shared" ref="D249:AF249" si="1">SUM(D251:D255)</f>
        <v>1</v>
      </c>
      <c r="E249" s="66">
        <f t="shared" si="1"/>
        <v>1</v>
      </c>
      <c r="F249" s="66">
        <f t="shared" si="1"/>
        <v>1</v>
      </c>
      <c r="G249" s="66">
        <f t="shared" si="1"/>
        <v>1</v>
      </c>
      <c r="H249" s="66">
        <f t="shared" si="1"/>
        <v>1</v>
      </c>
      <c r="I249" s="66">
        <f t="shared" si="1"/>
        <v>1</v>
      </c>
      <c r="J249" s="66">
        <f t="shared" si="1"/>
        <v>1</v>
      </c>
      <c r="K249" s="66"/>
      <c r="L249" s="66">
        <f t="shared" si="1"/>
        <v>1</v>
      </c>
      <c r="M249" s="66">
        <f t="shared" si="1"/>
        <v>0.99999999999999989</v>
      </c>
      <c r="N249" s="66"/>
      <c r="O249" s="66">
        <f t="shared" si="1"/>
        <v>1</v>
      </c>
      <c r="P249" s="66">
        <f t="shared" si="1"/>
        <v>1</v>
      </c>
      <c r="Q249" s="66">
        <f t="shared" si="1"/>
        <v>1</v>
      </c>
      <c r="R249" s="66">
        <f t="shared" si="1"/>
        <v>1</v>
      </c>
      <c r="S249" s="66"/>
      <c r="T249" s="66"/>
      <c r="U249" s="66"/>
      <c r="V249" s="66">
        <f t="shared" si="1"/>
        <v>1</v>
      </c>
      <c r="W249" s="66">
        <f t="shared" si="1"/>
        <v>1</v>
      </c>
      <c r="X249" s="66"/>
      <c r="Y249" s="66">
        <f t="shared" si="1"/>
        <v>1</v>
      </c>
      <c r="Z249" s="66">
        <f t="shared" si="1"/>
        <v>1</v>
      </c>
      <c r="AA249" s="66"/>
      <c r="AB249" s="66">
        <f t="shared" si="1"/>
        <v>1</v>
      </c>
      <c r="AC249" s="66"/>
      <c r="AD249" s="66">
        <f t="shared" si="1"/>
        <v>1</v>
      </c>
      <c r="AE249" s="66">
        <f t="shared" si="1"/>
        <v>1</v>
      </c>
      <c r="AF249" s="66">
        <f t="shared" si="1"/>
        <v>1</v>
      </c>
      <c r="AG249" s="66"/>
      <c r="AH249" s="66"/>
      <c r="AI249" s="66"/>
    </row>
    <row r="250" spans="1:35" s="83" customFormat="1" ht="15.6" customHeight="1" x14ac:dyDescent="0.25">
      <c r="C250" s="84">
        <f>SUM(C251:C255)</f>
        <v>1</v>
      </c>
      <c r="D250" s="84">
        <f t="shared" ref="D250:AF250" si="2">SUM(D251:D255)</f>
        <v>1</v>
      </c>
      <c r="E250" s="84">
        <f t="shared" si="2"/>
        <v>1</v>
      </c>
      <c r="F250" s="84">
        <f t="shared" si="2"/>
        <v>1</v>
      </c>
      <c r="G250" s="84">
        <f t="shared" si="2"/>
        <v>1</v>
      </c>
      <c r="H250" s="84">
        <f t="shared" si="2"/>
        <v>1</v>
      </c>
      <c r="I250" s="84">
        <f t="shared" si="2"/>
        <v>1</v>
      </c>
      <c r="J250" s="84">
        <f t="shared" si="2"/>
        <v>1</v>
      </c>
      <c r="K250" s="84"/>
      <c r="L250" s="84">
        <f t="shared" si="2"/>
        <v>1</v>
      </c>
      <c r="M250" s="84">
        <f t="shared" si="2"/>
        <v>0.99999999999999989</v>
      </c>
      <c r="N250" s="84"/>
      <c r="O250" s="84">
        <f t="shared" si="2"/>
        <v>1</v>
      </c>
      <c r="P250" s="84">
        <f t="shared" si="2"/>
        <v>1</v>
      </c>
      <c r="Q250" s="84">
        <f t="shared" si="2"/>
        <v>1</v>
      </c>
      <c r="R250" s="84">
        <f t="shared" si="2"/>
        <v>1</v>
      </c>
      <c r="S250" s="84"/>
      <c r="T250" s="84"/>
      <c r="U250" s="84"/>
      <c r="V250" s="84">
        <f t="shared" si="2"/>
        <v>1</v>
      </c>
      <c r="W250" s="84">
        <f t="shared" si="2"/>
        <v>1</v>
      </c>
      <c r="X250" s="84"/>
      <c r="Y250" s="84">
        <f t="shared" si="2"/>
        <v>1</v>
      </c>
      <c r="Z250" s="84">
        <f t="shared" si="2"/>
        <v>1</v>
      </c>
      <c r="AA250" s="84"/>
      <c r="AB250" s="84">
        <f t="shared" si="2"/>
        <v>1</v>
      </c>
      <c r="AC250" s="84"/>
      <c r="AD250" s="84">
        <f t="shared" si="2"/>
        <v>1</v>
      </c>
      <c r="AE250" s="84">
        <f t="shared" si="2"/>
        <v>1</v>
      </c>
      <c r="AF250" s="84">
        <f t="shared" si="2"/>
        <v>1</v>
      </c>
    </row>
    <row r="251" spans="1:35" s="85" customFormat="1" x14ac:dyDescent="0.25">
      <c r="C251" s="85">
        <f>153/186</f>
        <v>0.82258064516129037</v>
      </c>
      <c r="D251" s="85">
        <f>96/186</f>
        <v>0.5161290322580645</v>
      </c>
      <c r="E251" s="85">
        <f>11/186</f>
        <v>5.9139784946236562E-2</v>
      </c>
      <c r="F251" s="85">
        <f>10/186</f>
        <v>5.3763440860215055E-2</v>
      </c>
      <c r="G251" s="85">
        <f>99/186</f>
        <v>0.532258064516129</v>
      </c>
      <c r="H251" s="85">
        <f>76/186</f>
        <v>0.40860215053763443</v>
      </c>
      <c r="I251" s="85">
        <f>118/186</f>
        <v>0.63440860215053763</v>
      </c>
      <c r="J251" s="85">
        <f>3/186</f>
        <v>1.6129032258064516E-2</v>
      </c>
      <c r="L251" s="85">
        <f>55/186</f>
        <v>0.29569892473118281</v>
      </c>
      <c r="M251" s="85">
        <f>60/199</f>
        <v>0.30150753768844218</v>
      </c>
      <c r="O251" s="85">
        <f>24/186</f>
        <v>0.12903225806451613</v>
      </c>
      <c r="P251" s="85">
        <f>102/186</f>
        <v>0.54838709677419351</v>
      </c>
      <c r="Q251" s="85">
        <f>134/186</f>
        <v>0.72043010752688175</v>
      </c>
      <c r="R251" s="85">
        <f>25/186</f>
        <v>0.13440860215053763</v>
      </c>
      <c r="V251" s="85">
        <f>135/186</f>
        <v>0.72580645161290325</v>
      </c>
      <c r="W251" s="85">
        <f>18/186</f>
        <v>9.6774193548387094E-2</v>
      </c>
      <c r="Y251" s="85">
        <f>130/186</f>
        <v>0.69892473118279574</v>
      </c>
      <c r="Z251" s="85">
        <f>120/186</f>
        <v>0.64516129032258063</v>
      </c>
      <c r="AB251" s="85">
        <f>113/186</f>
        <v>0.60752688172043012</v>
      </c>
      <c r="AD251" s="85">
        <f>85/186</f>
        <v>0.45698924731182794</v>
      </c>
      <c r="AE251" s="85">
        <f>96/187</f>
        <v>0.5133689839572193</v>
      </c>
      <c r="AF251" s="85">
        <f>13/186</f>
        <v>6.9892473118279563E-2</v>
      </c>
    </row>
    <row r="252" spans="1:35" s="85" customFormat="1" x14ac:dyDescent="0.25">
      <c r="C252" s="85">
        <f>11/186</f>
        <v>5.9139784946236562E-2</v>
      </c>
      <c r="D252" s="85">
        <f>5/186</f>
        <v>2.6881720430107527E-2</v>
      </c>
      <c r="E252" s="85">
        <f>3/186</f>
        <v>1.6129032258064516E-2</v>
      </c>
      <c r="F252" s="85">
        <f>13/186</f>
        <v>6.9892473118279563E-2</v>
      </c>
      <c r="G252" s="85">
        <f>16/186</f>
        <v>8.6021505376344093E-2</v>
      </c>
      <c r="H252" s="85">
        <f>19/186</f>
        <v>0.10215053763440861</v>
      </c>
      <c r="I252" s="85">
        <f>2/186</f>
        <v>1.0752688172043012E-2</v>
      </c>
      <c r="J252" s="85">
        <f>33/186</f>
        <v>0.17741935483870969</v>
      </c>
      <c r="L252" s="85">
        <f>18/186</f>
        <v>9.6774193548387094E-2</v>
      </c>
      <c r="M252" s="85">
        <f>115/199</f>
        <v>0.57788944723618085</v>
      </c>
      <c r="O252" s="85">
        <f>1/186</f>
        <v>5.3763440860215058E-3</v>
      </c>
      <c r="P252" s="85">
        <f>3/186</f>
        <v>1.6129032258064516E-2</v>
      </c>
      <c r="Q252" s="85">
        <f>5/186</f>
        <v>2.6881720430107527E-2</v>
      </c>
      <c r="R252" s="85">
        <f>88/186</f>
        <v>0.4731182795698925</v>
      </c>
      <c r="V252" s="85">
        <f>47/186</f>
        <v>0.25268817204301075</v>
      </c>
      <c r="W252" s="85">
        <f>129/186</f>
        <v>0.69354838709677424</v>
      </c>
      <c r="Y252" s="85">
        <f>1/186</f>
        <v>5.3763440860215058E-3</v>
      </c>
      <c r="Z252" s="85">
        <f>57/186</f>
        <v>0.30645161290322581</v>
      </c>
      <c r="AB252" s="85">
        <f>67/186</f>
        <v>0.36021505376344087</v>
      </c>
      <c r="AD252" s="85">
        <f>2/186</f>
        <v>1.0752688172043012E-2</v>
      </c>
      <c r="AE252" s="85">
        <f>1/187</f>
        <v>5.3475935828877002E-3</v>
      </c>
      <c r="AF252" s="85">
        <f>173/186</f>
        <v>0.93010752688172038</v>
      </c>
    </row>
    <row r="253" spans="1:35" s="85" customFormat="1" x14ac:dyDescent="0.25">
      <c r="C253" s="85">
        <f>22/186</f>
        <v>0.11827956989247312</v>
      </c>
      <c r="D253" s="85">
        <f>67/186</f>
        <v>0.36021505376344087</v>
      </c>
      <c r="E253" s="85">
        <f>45/186</f>
        <v>0.24193548387096775</v>
      </c>
      <c r="F253" s="85">
        <f>3/186</f>
        <v>1.6129032258064516E-2</v>
      </c>
      <c r="G253" s="85">
        <f>71/186</f>
        <v>0.38172043010752688</v>
      </c>
      <c r="H253" s="85">
        <f>91/186</f>
        <v>0.489247311827957</v>
      </c>
      <c r="I253" s="85">
        <f>56/186</f>
        <v>0.30107526881720431</v>
      </c>
      <c r="J253" s="85">
        <f>150/186</f>
        <v>0.80645161290322576</v>
      </c>
      <c r="L253" s="85">
        <f>113/186</f>
        <v>0.60752688172043012</v>
      </c>
      <c r="M253" s="85">
        <f>24/199</f>
        <v>0.12060301507537688</v>
      </c>
      <c r="O253" s="85">
        <f>36/186</f>
        <v>0.19354838709677419</v>
      </c>
      <c r="P253" s="85">
        <f>67/186</f>
        <v>0.36021505376344087</v>
      </c>
      <c r="Q253" s="85">
        <f>40/186</f>
        <v>0.21505376344086022</v>
      </c>
      <c r="R253" s="85">
        <f>73/186</f>
        <v>0.39247311827956988</v>
      </c>
      <c r="V253" s="85">
        <f>4/186</f>
        <v>2.1505376344086023E-2</v>
      </c>
      <c r="W253" s="85">
        <f>39/186</f>
        <v>0.20967741935483872</v>
      </c>
      <c r="Y253" s="85">
        <f>49/186</f>
        <v>0.26344086021505375</v>
      </c>
      <c r="Z253" s="85">
        <f>9/186</f>
        <v>4.8387096774193547E-2</v>
      </c>
      <c r="AB253" s="85">
        <f>6/186</f>
        <v>3.2258064516129031E-2</v>
      </c>
      <c r="AD253" s="85">
        <f>86/186</f>
        <v>0.46236559139784944</v>
      </c>
      <c r="AE253" s="85">
        <f>71/187</f>
        <v>0.37967914438502676</v>
      </c>
    </row>
    <row r="254" spans="1:35" s="85" customFormat="1" x14ac:dyDescent="0.25">
      <c r="D254" s="85">
        <f>18/186</f>
        <v>9.6774193548387094E-2</v>
      </c>
      <c r="E254" s="85">
        <f>1/186</f>
        <v>5.3763440860215058E-3</v>
      </c>
      <c r="F254" s="85">
        <f>32/186</f>
        <v>0.17204301075268819</v>
      </c>
      <c r="I254" s="85">
        <f>10/186</f>
        <v>5.3763440860215055E-2</v>
      </c>
      <c r="O254" s="85">
        <f>2/186</f>
        <v>1.0752688172043012E-2</v>
      </c>
      <c r="P254" s="85">
        <f>14/186</f>
        <v>7.5268817204301078E-2</v>
      </c>
      <c r="Q254" s="85">
        <f>7/186</f>
        <v>3.7634408602150539E-2</v>
      </c>
      <c r="Y254" s="85">
        <f>6/186</f>
        <v>3.2258064516129031E-2</v>
      </c>
      <c r="AD254" s="85">
        <f>13/186</f>
        <v>6.9892473118279563E-2</v>
      </c>
      <c r="AE254" s="85">
        <f>19/187</f>
        <v>0.10160427807486631</v>
      </c>
    </row>
    <row r="255" spans="1:35" s="85" customFormat="1" x14ac:dyDescent="0.25">
      <c r="E255" s="85">
        <f>126/186</f>
        <v>0.67741935483870963</v>
      </c>
      <c r="F255" s="85">
        <f>128/186</f>
        <v>0.68817204301075274</v>
      </c>
      <c r="O255" s="85">
        <f>123/186</f>
        <v>0.66129032258064513</v>
      </c>
    </row>
    <row r="257" spans="3:32" s="69" customFormat="1" x14ac:dyDescent="0.25">
      <c r="C257" s="69" t="s">
        <v>1607</v>
      </c>
      <c r="D257" s="69" t="s">
        <v>1610</v>
      </c>
      <c r="E257" s="69" t="s">
        <v>1616</v>
      </c>
      <c r="F257" s="69" t="s">
        <v>1753</v>
      </c>
      <c r="G257" s="69" t="s">
        <v>1606</v>
      </c>
      <c r="H257" s="69" t="s">
        <v>1606</v>
      </c>
      <c r="I257" s="69" t="s">
        <v>1610</v>
      </c>
      <c r="J257" s="69" t="s">
        <v>670</v>
      </c>
      <c r="L257" s="69" t="s">
        <v>1606</v>
      </c>
      <c r="M257" s="69" t="s">
        <v>1718</v>
      </c>
      <c r="O257" s="69" t="s">
        <v>1616</v>
      </c>
      <c r="P257" s="69" t="s">
        <v>1610</v>
      </c>
      <c r="Q257" s="69" t="s">
        <v>1610</v>
      </c>
      <c r="R257" s="69" t="s">
        <v>756</v>
      </c>
      <c r="V257" s="69" t="s">
        <v>1610</v>
      </c>
      <c r="W257" s="69" t="s">
        <v>1606</v>
      </c>
      <c r="Y257" s="69" t="s">
        <v>1610</v>
      </c>
      <c r="Z257" s="69" t="s">
        <v>1610</v>
      </c>
      <c r="AB257" s="69" t="s">
        <v>1610</v>
      </c>
      <c r="AD257" s="69" t="s">
        <v>1610</v>
      </c>
      <c r="AE257" s="69" t="s">
        <v>1610</v>
      </c>
      <c r="AF257" s="69" t="s">
        <v>1606</v>
      </c>
    </row>
    <row r="258" spans="3:32" s="69" customFormat="1" x14ac:dyDescent="0.25">
      <c r="C258" s="69" t="s">
        <v>497</v>
      </c>
      <c r="D258" s="69" t="s">
        <v>1627</v>
      </c>
      <c r="E258" s="69" t="s">
        <v>769</v>
      </c>
      <c r="F258" s="69" t="s">
        <v>1616</v>
      </c>
      <c r="G258" s="69" t="s">
        <v>1603</v>
      </c>
      <c r="H258" s="69" t="s">
        <v>1603</v>
      </c>
      <c r="I258" s="69" t="s">
        <v>1627</v>
      </c>
      <c r="J258" s="69" t="s">
        <v>671</v>
      </c>
      <c r="L258" s="69" t="s">
        <v>1603</v>
      </c>
      <c r="M258" s="69" t="s">
        <v>674</v>
      </c>
      <c r="O258" s="69" t="s">
        <v>769</v>
      </c>
      <c r="P258" s="69" t="s">
        <v>1627</v>
      </c>
      <c r="Q258" s="69" t="s">
        <v>1627</v>
      </c>
      <c r="R258" s="69" t="s">
        <v>1580</v>
      </c>
      <c r="V258" s="69" t="s">
        <v>1613</v>
      </c>
      <c r="W258" s="69" t="s">
        <v>1603</v>
      </c>
      <c r="Y258" s="69" t="s">
        <v>1627</v>
      </c>
      <c r="Z258" s="69" t="s">
        <v>1613</v>
      </c>
      <c r="AB258" s="69" t="s">
        <v>1613</v>
      </c>
      <c r="AD258" s="69" t="s">
        <v>1627</v>
      </c>
      <c r="AE258" s="69" t="s">
        <v>1627</v>
      </c>
      <c r="AF258" s="69" t="s">
        <v>1603</v>
      </c>
    </row>
    <row r="259" spans="3:32" s="69" customFormat="1" x14ac:dyDescent="0.25">
      <c r="C259" s="69" t="s">
        <v>1616</v>
      </c>
      <c r="D259" s="69" t="s">
        <v>1613</v>
      </c>
      <c r="E259" s="69" t="s">
        <v>748</v>
      </c>
      <c r="F259" s="69" t="s">
        <v>769</v>
      </c>
      <c r="G259" s="69" t="s">
        <v>1598</v>
      </c>
      <c r="H259" s="69" t="s">
        <v>498</v>
      </c>
      <c r="I259" s="69" t="s">
        <v>1613</v>
      </c>
      <c r="J259" s="69" t="s">
        <v>499</v>
      </c>
      <c r="L259" s="69" t="s">
        <v>1598</v>
      </c>
      <c r="M259" s="69" t="s">
        <v>675</v>
      </c>
      <c r="O259" s="69" t="s">
        <v>748</v>
      </c>
      <c r="P259" s="69" t="s">
        <v>1613</v>
      </c>
      <c r="Q259" s="69" t="s">
        <v>1613</v>
      </c>
      <c r="R259" s="69" t="s">
        <v>1601</v>
      </c>
      <c r="V259" s="69" t="s">
        <v>1620</v>
      </c>
      <c r="W259" s="69" t="s">
        <v>1598</v>
      </c>
      <c r="Y259" s="69" t="s">
        <v>1613</v>
      </c>
      <c r="Z259" s="69" t="s">
        <v>1620</v>
      </c>
      <c r="AB259" s="69" t="s">
        <v>1620</v>
      </c>
      <c r="AD259" s="69" t="s">
        <v>1613</v>
      </c>
      <c r="AE259" s="69" t="s">
        <v>1613</v>
      </c>
    </row>
    <row r="260" spans="3:32" s="69" customFormat="1" x14ac:dyDescent="0.25">
      <c r="D260" s="69" t="s">
        <v>1620</v>
      </c>
      <c r="E260" s="69" t="s">
        <v>1724</v>
      </c>
      <c r="F260" s="69" t="s">
        <v>748</v>
      </c>
      <c r="I260" s="69" t="s">
        <v>1620</v>
      </c>
      <c r="O260" s="69" t="s">
        <v>1724</v>
      </c>
      <c r="P260" s="69" t="s">
        <v>1620</v>
      </c>
      <c r="Q260" s="69" t="s">
        <v>1620</v>
      </c>
      <c r="Y260" s="69" t="s">
        <v>1620</v>
      </c>
      <c r="AD260" s="69" t="s">
        <v>1620</v>
      </c>
      <c r="AE260" s="69" t="s">
        <v>1620</v>
      </c>
    </row>
    <row r="261" spans="3:32" x14ac:dyDescent="0.25">
      <c r="E261" s="69" t="s">
        <v>1576</v>
      </c>
      <c r="F261" s="69" t="s">
        <v>1576</v>
      </c>
      <c r="O261" s="69" t="s">
        <v>1576</v>
      </c>
    </row>
    <row r="263" spans="3:32" s="82" customFormat="1" x14ac:dyDescent="0.25">
      <c r="C263" s="82">
        <v>153</v>
      </c>
      <c r="D263" s="82">
        <v>96</v>
      </c>
      <c r="E263" s="82">
        <v>11</v>
      </c>
      <c r="F263" s="82">
        <v>10</v>
      </c>
      <c r="G263" s="82">
        <v>99</v>
      </c>
      <c r="H263" s="82">
        <v>76</v>
      </c>
      <c r="I263" s="82">
        <v>118</v>
      </c>
      <c r="J263" s="82">
        <v>3</v>
      </c>
      <c r="L263" s="82">
        <v>55</v>
      </c>
      <c r="M263" s="82">
        <v>60</v>
      </c>
      <c r="O263" s="82">
        <v>24</v>
      </c>
      <c r="P263" s="82">
        <v>102</v>
      </c>
      <c r="Q263" s="82">
        <v>134</v>
      </c>
      <c r="R263" s="82">
        <v>25</v>
      </c>
      <c r="V263" s="82">
        <v>135</v>
      </c>
      <c r="W263" s="82">
        <v>18</v>
      </c>
      <c r="Y263" s="82">
        <v>130</v>
      </c>
      <c r="Z263" s="82">
        <v>120</v>
      </c>
      <c r="AB263" s="82">
        <v>113</v>
      </c>
      <c r="AD263" s="82">
        <v>85</v>
      </c>
      <c r="AE263" s="82">
        <v>96</v>
      </c>
      <c r="AF263" s="82">
        <v>13</v>
      </c>
    </row>
    <row r="264" spans="3:32" s="82" customFormat="1" x14ac:dyDescent="0.25">
      <c r="C264" s="82">
        <v>11</v>
      </c>
      <c r="D264" s="82">
        <v>5</v>
      </c>
      <c r="E264" s="82">
        <v>3</v>
      </c>
      <c r="F264" s="82">
        <v>13</v>
      </c>
      <c r="G264" s="82">
        <v>16</v>
      </c>
      <c r="H264" s="82">
        <v>19</v>
      </c>
      <c r="I264" s="82">
        <v>2</v>
      </c>
      <c r="J264" s="82">
        <v>33</v>
      </c>
      <c r="L264" s="82">
        <v>18</v>
      </c>
      <c r="M264" s="82">
        <v>115</v>
      </c>
      <c r="O264" s="82">
        <v>1</v>
      </c>
      <c r="P264" s="82">
        <v>3</v>
      </c>
      <c r="Q264" s="82">
        <v>5</v>
      </c>
      <c r="R264" s="82">
        <v>88</v>
      </c>
      <c r="V264" s="82">
        <v>47</v>
      </c>
      <c r="W264" s="82">
        <v>129</v>
      </c>
      <c r="Y264" s="82">
        <v>1</v>
      </c>
      <c r="Z264" s="82">
        <v>57</v>
      </c>
      <c r="AB264" s="82">
        <v>67</v>
      </c>
      <c r="AD264" s="82">
        <v>2</v>
      </c>
      <c r="AE264" s="82">
        <v>1</v>
      </c>
      <c r="AF264" s="82">
        <v>173</v>
      </c>
    </row>
    <row r="265" spans="3:32" s="82" customFormat="1" x14ac:dyDescent="0.25">
      <c r="C265" s="82">
        <v>22</v>
      </c>
      <c r="D265" s="82">
        <v>67</v>
      </c>
      <c r="E265" s="82">
        <v>45</v>
      </c>
      <c r="F265" s="82">
        <v>3</v>
      </c>
      <c r="G265" s="82">
        <v>71</v>
      </c>
      <c r="H265" s="82">
        <v>91</v>
      </c>
      <c r="I265" s="82">
        <v>56</v>
      </c>
      <c r="J265" s="82">
        <v>150</v>
      </c>
      <c r="L265" s="82">
        <v>113</v>
      </c>
      <c r="M265" s="82">
        <v>24</v>
      </c>
      <c r="O265" s="82">
        <v>36</v>
      </c>
      <c r="P265" s="82">
        <v>67</v>
      </c>
      <c r="Q265" s="82">
        <v>40</v>
      </c>
      <c r="R265" s="82">
        <v>73</v>
      </c>
      <c r="V265" s="82">
        <v>4</v>
      </c>
      <c r="W265" s="82">
        <v>39</v>
      </c>
      <c r="Y265" s="82">
        <v>49</v>
      </c>
      <c r="Z265" s="82">
        <v>9</v>
      </c>
      <c r="AB265" s="82">
        <v>6</v>
      </c>
      <c r="AD265" s="82">
        <v>86</v>
      </c>
      <c r="AE265" s="82">
        <v>71</v>
      </c>
    </row>
    <row r="266" spans="3:32" s="82" customFormat="1" x14ac:dyDescent="0.25">
      <c r="D266" s="82">
        <v>18</v>
      </c>
      <c r="E266" s="82">
        <v>1</v>
      </c>
      <c r="F266" s="82">
        <v>32</v>
      </c>
      <c r="I266" s="82">
        <v>10</v>
      </c>
      <c r="O266" s="82">
        <v>2</v>
      </c>
      <c r="P266" s="82">
        <v>14</v>
      </c>
      <c r="Q266" s="82">
        <v>7</v>
      </c>
      <c r="Y266" s="82">
        <v>6</v>
      </c>
      <c r="AD266" s="82">
        <v>13</v>
      </c>
      <c r="AE266" s="82">
        <v>19</v>
      </c>
    </row>
    <row r="267" spans="3:32" s="82" customFormat="1" x14ac:dyDescent="0.25">
      <c r="E267" s="82">
        <v>126</v>
      </c>
      <c r="F267" s="82">
        <v>128</v>
      </c>
      <c r="O267" s="82">
        <v>123</v>
      </c>
    </row>
  </sheetData>
  <phoneticPr fontId="0" type="noConversion"/>
  <pageMargins left="0.7" right="0.7" top="0.78740157499999996" bottom="0.78740157499999996" header="0.3" footer="0.3"/>
  <pageSetup paperSize="9" orientation="portrait" r:id="rId1"/>
  <tableParts count="8">
    <tablePart r:id="rId2"/>
    <tablePart r:id="rId3"/>
    <tablePart r:id="rId4"/>
    <tablePart r:id="rId5"/>
    <tablePart r:id="rId6"/>
    <tablePart r:id="rId7"/>
    <tablePart r:id="rId8"/>
    <tablePart r:id="rId9"/>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
  <sheetViews>
    <sheetView tabSelected="1" zoomScale="70" zoomScaleNormal="90" zoomScaleSheetLayoutView="85" zoomScalePageLayoutView="70" workbookViewId="0">
      <selection activeCell="I19" sqref="I19"/>
    </sheetView>
  </sheetViews>
  <sheetFormatPr defaultColWidth="8.85546875" defaultRowHeight="12.75" x14ac:dyDescent="0.2"/>
  <cols>
    <col min="1" max="16384" width="8.85546875" style="10"/>
  </cols>
  <sheetData/>
  <phoneticPr fontId="0" type="noConversion"/>
  <printOptions horizontalCentered="1"/>
  <pageMargins left="0.19685039370078741" right="0.19685039370078741" top="0.78740157480314965" bottom="0.59055118110236227" header="0.19685039370078741" footer="0.19685039370078741"/>
  <pageSetup paperSize="9" orientation="landscape" r:id="rId1"/>
  <headerFooter>
    <oddHeader>&amp;L&amp;G&amp;CMateřské školy na území města Kopřivnice&amp;R&amp;8MAP ORP Kopřivnice II, reg. č. CZ.02.3.68/0.0/0.0/17_047/0008634</oddHeader>
    <oddFooter>&amp;C&amp;P/&amp;N&amp;R&amp;8&amp;G</oddFooter>
  </headerFooter>
  <rowBreaks count="2" manualBreakCount="2">
    <brk id="37" max="16383" man="1"/>
    <brk id="74" max="16383" man="1"/>
  </rowBreak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6</vt:i4>
      </vt:variant>
    </vt:vector>
  </HeadingPairs>
  <TitlesOfParts>
    <vt:vector size="6" baseType="lpstr">
      <vt:lpstr>Úvodní list ZŠ</vt:lpstr>
      <vt:lpstr>ZŠ</vt:lpstr>
      <vt:lpstr>ZŠ - grafy</vt:lpstr>
      <vt:lpstr>Úvodní list MŠ</vt:lpstr>
      <vt:lpstr>MŠ</vt:lpstr>
      <vt:lpstr>MŠ - Grafy</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MAP</dc:creator>
  <cp:lastModifiedBy>Administrator</cp:lastModifiedBy>
  <cp:lastPrinted>2019-06-26T08:46:00Z</cp:lastPrinted>
  <dcterms:created xsi:type="dcterms:W3CDTF">2019-05-20T15:54:17Z</dcterms:created>
  <dcterms:modified xsi:type="dcterms:W3CDTF">2020-01-07T12:30:39Z</dcterms:modified>
</cp:coreProperties>
</file>