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0 DOKUMENTY\12 EVALUACE\PODKLADY K HODNOCENÍ ŠKOLY\2017_2018\"/>
    </mc:Choice>
  </mc:AlternateContent>
  <bookViews>
    <workbookView xWindow="480" yWindow="75" windowWidth="11355" windowHeight="8700" activeTab="2"/>
  </bookViews>
  <sheets>
    <sheet name="List1" sheetId="1" r:id="rId1"/>
    <sheet name="List2" sheetId="2" r:id="rId2"/>
    <sheet name="List3" sheetId="3" r:id="rId3"/>
  </sheets>
  <definedNames>
    <definedName name="_xlnm._FilterDatabase" localSheetId="1" hidden="1">List2!$B$6:$G$33</definedName>
  </definedNames>
  <calcPr calcId="152511"/>
</workbook>
</file>

<file path=xl/calcChain.xml><?xml version="1.0" encoding="utf-8"?>
<calcChain xmlns="http://schemas.openxmlformats.org/spreadsheetml/2006/main">
  <c r="D21" i="1" l="1"/>
  <c r="G21" i="1"/>
  <c r="F24" i="3"/>
  <c r="E24" i="3"/>
  <c r="D24" i="3"/>
  <c r="E18" i="3"/>
  <c r="D18" i="3"/>
  <c r="F32" i="2"/>
  <c r="E32" i="2"/>
  <c r="D32" i="2"/>
  <c r="E33" i="2" l="1"/>
  <c r="D33" i="2"/>
  <c r="G31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G25" i="2"/>
  <c r="F25" i="2"/>
  <c r="E25" i="2"/>
  <c r="D25" i="2"/>
  <c r="F24" i="2"/>
  <c r="E24" i="2"/>
  <c r="D24" i="2"/>
  <c r="F22" i="2"/>
  <c r="E22" i="2"/>
  <c r="D22" i="2"/>
  <c r="F21" i="2"/>
  <c r="E21" i="2"/>
  <c r="D21" i="2"/>
  <c r="F20" i="2"/>
  <c r="E20" i="2"/>
  <c r="D20" i="2"/>
  <c r="E19" i="2"/>
  <c r="D19" i="2"/>
  <c r="E18" i="2"/>
  <c r="D18" i="2"/>
  <c r="E17" i="2"/>
  <c r="D17" i="2"/>
  <c r="F16" i="2"/>
  <c r="E16" i="2"/>
  <c r="D16" i="2"/>
  <c r="E15" i="2"/>
  <c r="D15" i="2"/>
  <c r="G14" i="2"/>
  <c r="F14" i="2"/>
  <c r="E14" i="2"/>
  <c r="D14" i="2"/>
  <c r="F13" i="2"/>
  <c r="E13" i="2"/>
  <c r="D13" i="2"/>
  <c r="E12" i="2"/>
  <c r="G12" i="2"/>
  <c r="F12" i="2"/>
  <c r="D12" i="2"/>
  <c r="E11" i="2"/>
  <c r="D11" i="2"/>
  <c r="F10" i="2"/>
  <c r="G9" i="2"/>
  <c r="F9" i="2"/>
  <c r="E9" i="2"/>
  <c r="D9" i="2"/>
  <c r="E8" i="2"/>
  <c r="D8" i="2"/>
  <c r="F33" i="3" l="1"/>
  <c r="E33" i="3"/>
  <c r="D33" i="3"/>
  <c r="G32" i="3"/>
  <c r="F32" i="3"/>
  <c r="E32" i="3"/>
  <c r="D32" i="3"/>
  <c r="F31" i="3"/>
  <c r="E31" i="3"/>
  <c r="D31" i="3"/>
  <c r="F30" i="3"/>
  <c r="E30" i="3"/>
  <c r="D30" i="3"/>
  <c r="F29" i="3"/>
  <c r="E29" i="3"/>
  <c r="D29" i="3"/>
  <c r="G28" i="3"/>
  <c r="F28" i="3"/>
  <c r="E28" i="3"/>
  <c r="D28" i="3"/>
  <c r="F27" i="3"/>
  <c r="E27" i="3"/>
  <c r="D27" i="3"/>
  <c r="G25" i="3"/>
  <c r="F25" i="3"/>
  <c r="E25" i="3"/>
  <c r="D25" i="3"/>
  <c r="G26" i="3"/>
  <c r="F26" i="3"/>
  <c r="E26" i="3"/>
  <c r="D26" i="3"/>
  <c r="F22" i="3"/>
  <c r="E22" i="3"/>
  <c r="D22" i="3"/>
  <c r="G21" i="3"/>
  <c r="F21" i="3"/>
  <c r="E21" i="3"/>
  <c r="D21" i="3"/>
  <c r="F20" i="3"/>
  <c r="E20" i="3"/>
  <c r="D20" i="3"/>
  <c r="F19" i="3"/>
  <c r="E19" i="3"/>
  <c r="D19" i="3"/>
  <c r="F17" i="3"/>
  <c r="E17" i="3"/>
  <c r="D17" i="3"/>
  <c r="E16" i="3"/>
  <c r="D16" i="3"/>
  <c r="E15" i="3"/>
  <c r="D15" i="3"/>
  <c r="E14" i="3"/>
  <c r="D14" i="3"/>
  <c r="F13" i="3"/>
  <c r="E13" i="3"/>
  <c r="D13" i="3"/>
  <c r="E12" i="3"/>
  <c r="D12" i="3"/>
  <c r="E11" i="3"/>
  <c r="D11" i="3"/>
  <c r="F10" i="3"/>
  <c r="E10" i="3"/>
  <c r="D10" i="3"/>
  <c r="G9" i="3"/>
  <c r="F9" i="3"/>
  <c r="E9" i="3"/>
  <c r="F8" i="3"/>
  <c r="E8" i="3"/>
  <c r="D8" i="3"/>
  <c r="G33" i="1"/>
  <c r="F33" i="1"/>
  <c r="E33" i="1"/>
  <c r="D33" i="1"/>
  <c r="G32" i="1"/>
  <c r="F32" i="1"/>
  <c r="E32" i="1"/>
  <c r="D32" i="1"/>
  <c r="G31" i="1"/>
  <c r="F31" i="1"/>
  <c r="E31" i="1"/>
  <c r="D31" i="1"/>
  <c r="F30" i="1"/>
  <c r="E30" i="1"/>
  <c r="D30" i="1"/>
  <c r="G29" i="1"/>
  <c r="F29" i="1"/>
  <c r="E29" i="1"/>
  <c r="D29" i="1"/>
  <c r="G28" i="1"/>
  <c r="F28" i="1"/>
  <c r="E28" i="1"/>
  <c r="D28" i="1"/>
  <c r="F27" i="1"/>
  <c r="E27" i="1"/>
  <c r="D27" i="1"/>
  <c r="F26" i="1"/>
  <c r="E26" i="1"/>
  <c r="D26" i="1"/>
  <c r="G25" i="1"/>
  <c r="F25" i="1"/>
  <c r="E25" i="1"/>
  <c r="D25" i="1"/>
  <c r="G24" i="1"/>
  <c r="F24" i="1"/>
  <c r="E24" i="1"/>
  <c r="D24" i="1"/>
  <c r="F22" i="1"/>
  <c r="E22" i="1"/>
  <c r="D22" i="1"/>
  <c r="F21" i="1"/>
  <c r="E21" i="1"/>
  <c r="G20" i="1"/>
  <c r="F20" i="1"/>
  <c r="E20" i="1"/>
  <c r="D20" i="1"/>
  <c r="F19" i="1"/>
  <c r="E19" i="1"/>
  <c r="D19" i="1"/>
  <c r="F18" i="1"/>
  <c r="E18" i="1"/>
  <c r="D18" i="1"/>
  <c r="F17" i="1"/>
  <c r="E17" i="1"/>
  <c r="D17" i="1"/>
  <c r="G16" i="1"/>
  <c r="E16" i="1"/>
  <c r="D16" i="1"/>
  <c r="F15" i="1"/>
  <c r="E15" i="1"/>
  <c r="D15" i="1"/>
  <c r="G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</calcChain>
</file>

<file path=xl/sharedStrings.xml><?xml version="1.0" encoding="utf-8"?>
<sst xmlns="http://schemas.openxmlformats.org/spreadsheetml/2006/main" count="183" uniqueCount="61">
  <si>
    <t>TŘÍDA: 9.A</t>
  </si>
  <si>
    <t>Odpověď na otázku:</t>
  </si>
  <si>
    <t>spíše ano (%)</t>
  </si>
  <si>
    <t>spíše ne (%)</t>
  </si>
  <si>
    <t>rozhodně ne (%)</t>
  </si>
  <si>
    <t>rozhodně ano (%)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</si>
  <si>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</si>
  <si>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</si>
  <si>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</si>
  <si>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</si>
  <si>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</si>
  <si>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</si>
  <si>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</si>
  <si>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</si>
  <si>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</si>
  <si>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</si>
  <si>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</si>
  <si>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</si>
  <si>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</si>
  <si>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</si>
  <si>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</si>
  <si>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</si>
  <si>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</si>
  <si>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</si>
  <si>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</si>
  <si>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</si>
  <si>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</si>
  <si>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</si>
  <si>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</si>
  <si>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</si>
  <si>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Odpovídá škola vašim potřebám (potřebám vašeho dítěte)?</t>
  </si>
  <si>
    <t>Jste spokojen/a s kvalitou výuky matematiky?</t>
  </si>
  <si>
    <t>Jste spokojen/a s kvalitou výuky českého jazyka?</t>
  </si>
  <si>
    <t>Jste celkově spokojen/a s kvalitou pedagogického sboru (učitelů, kteří učí vaše dítě)?</t>
  </si>
  <si>
    <t>Jste spokojen/a s prací třídního učitele?</t>
  </si>
  <si>
    <t>Jste celkově spokojen/a s vybaveností školy?</t>
  </si>
  <si>
    <t>Líbí se vám prostředí ve škole?</t>
  </si>
  <si>
    <t>Myslíte si, že prostředí školy je bezpečné pro žáky?</t>
  </si>
  <si>
    <t>Vyhovují vám pravidla platící ve škole?</t>
  </si>
  <si>
    <t>Jste spokojen/a s tím, jak se učitelé chovají k vašemu dítěti?</t>
  </si>
  <si>
    <t>Jste spokojen/a s chováním spolužáků k vašemu dítěti?</t>
  </si>
  <si>
    <t>Zajímá se vedení školy o vaše názory?</t>
  </si>
  <si>
    <t>Řeší učitelé (popř. vedení školy) vaše námitky a stížnosti?</t>
  </si>
  <si>
    <t>Myslíte si, že škola umí řešit (řeší) výchovné problémy žáků dobře?</t>
  </si>
  <si>
    <t>Jste celkově spokojen/a s tím, jak škola informuje o průběhu výuky (metody, způsob, požadavky)?</t>
  </si>
  <si>
    <t>Jste celkově spokojen/a s tím, jak škola informuje o studijních výsledcích?</t>
  </si>
  <si>
    <t>Jste celkově spokojen/a s tím, jak škola informuje o činnosti školy?</t>
  </si>
  <si>
    <t>Jste celkově spokojen/a s tím, jak učitelé vysvětlují známky, které udělují vašemu dítěti?</t>
  </si>
  <si>
    <t>Jste spokojen/a s tím,jak škola připravuje vaše dítě na přijímací zkoušky?</t>
  </si>
  <si>
    <t>Jste spokojen/a s tím, jak škola připravuje vaše dítě na další studium?</t>
  </si>
  <si>
    <t>Jste spokojen/a s tím, jak škola připravuje vaše dítě pro běžný život?</t>
  </si>
  <si>
    <t>Jste spokojen/a s pomocí, kterou škola poskytovala vašemu dítěti, když mělo problémy?</t>
  </si>
  <si>
    <t>Doporučil/a byste tuto školu ostatním (příbuzným, přátelům, kolegům)?</t>
  </si>
  <si>
    <t>TŘÍDA: 9.B</t>
  </si>
  <si>
    <t>Jste spokojen/a s kvalitou výuky anglického jazyka? - p. uč. Renata Plasgurová</t>
  </si>
  <si>
    <t>Jste spokojen/a s kvalitou výuky anglického jazyka? - p. uč. Libuše Šeligová</t>
  </si>
  <si>
    <t>TŘÍDA: 9.C</t>
  </si>
  <si>
    <t>Jste spokojen/a s kvalitou výuky anglického jazyka? - p. uč. Jana Františáková</t>
  </si>
  <si>
    <t>Jste spokojen/a s kvalitou výuky anglického jazyka? - p. uč. Zuzana Konečná</t>
  </si>
  <si>
    <t xml:space="preserve">DOTAZNÍK PRO RODIČE ŽÁKŮ 9. ROČNÍKU - VYHODNOCENÍ  </t>
  </si>
  <si>
    <t xml:space="preserve">DOTAZNÍK PRO RODIČE ŽÁKŮ 9. ROČNÍKU - VYHODNOCENÍ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</si>
</sst>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/>
    <xf numFmtId="0" fontId="1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2" fontId="0" fillId="2" borderId="1" xfId="0" applyNumberForma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 wrapText="1"/>
    </xf>
    <xf numFmtId="0" fontId="3" fillId="0" borderId="0" xfId="0" applyFont="1"/>
    <xf numFmtId="164" fontId="0" fillId="0" borderId="0" xfId="0" applyNumberFormat="1"/>
    <xf numFmtId="2" fontId="0" fillId="2" borderId="10" xfId="0" applyNumberFormat="1" applyFill="1" applyBorder="1" applyAlignment="1">
      <alignment horizontal="center" vertical="center" wrapText="1"/>
    </xf>
    <xf numFmtId="2" fontId="0" fillId="2" borderId="11" xfId="0" applyNumberFormat="1" applyFill="1" applyBorder="1" applyAlignment="1">
      <alignment horizontal="center" vertical="center" wrapText="1"/>
    </xf>
    <xf numFmtId="164" fontId="0" fillId="4" borderId="6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164" fontId="0" fillId="4" borderId="6" xfId="0" applyNumberFormat="1" applyFill="1" applyBorder="1" applyAlignment="1">
      <alignment horizontal="center" vertical="center" wrapText="1"/>
    </xf>
    <xf numFmtId="164" fontId="0" fillId="4" borderId="3" xfId="0" applyNumberFormat="1" applyFill="1" applyBorder="1" applyAlignment="1">
      <alignment horizontal="center" vertical="center" wrapText="1"/>
    </xf>
    <xf numFmtId="164" fontId="0" fillId="4" borderId="15" xfId="0" applyNumberFormat="1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center" vertical="center" wrapText="1"/>
    </xf>
    <xf numFmtId="164" fontId="0" fillId="4" borderId="16" xfId="0" applyNumberFormat="1" applyFill="1" applyBorder="1" applyAlignment="1">
      <alignment horizontal="center" vertical="center" wrapText="1"/>
    </xf>
    <xf numFmtId="164" fontId="0" fillId="4" borderId="17" xfId="0" applyNumberFormat="1" applyFill="1" applyBorder="1" applyAlignment="1">
      <alignment horizontal="center" vertical="center"/>
    </xf>
    <xf numFmtId="164" fontId="0" fillId="4" borderId="9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164" fontId="0" fillId="4" borderId="12" xfId="0" applyNumberForma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0" fillId="4" borderId="21" xfId="0" applyNumberFormat="1" applyFill="1" applyBorder="1" applyAlignment="1">
      <alignment horizontal="center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4" borderId="14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4" borderId="12" xfId="0" applyNumberFormat="1" applyFill="1" applyBorder="1" applyAlignment="1">
      <alignment horizontal="center" vertical="center"/>
    </xf>
    <xf numFmtId="0" fontId="0" fillId="3" borderId="22" xfId="0" applyFill="1" applyBorder="1" applyAlignment="1">
      <alignment horizontal="left" vertical="center"/>
    </xf>
    <xf numFmtId="164" fontId="0" fillId="4" borderId="19" xfId="0" applyNumberFormat="1" applyFill="1" applyBorder="1" applyAlignment="1">
      <alignment horizontal="center" vertical="center" wrapText="1"/>
    </xf>
    <xf numFmtId="164" fontId="0" fillId="4" borderId="22" xfId="0" applyNumberFormat="1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164" fontId="0" fillId="4" borderId="20" xfId="0" applyNumberFormat="1" applyFill="1" applyBorder="1" applyAlignment="1">
      <alignment horizontal="center" vertical="center"/>
    </xf>
    <xf numFmtId="164" fontId="0" fillId="5" borderId="7" xfId="0" applyNumberFormat="1" applyFill="1" applyBorder="1" applyAlignment="1">
      <alignment horizontal="center" vertical="center"/>
    </xf>
    <xf numFmtId="164" fontId="0" fillId="6" borderId="7" xfId="0" applyNumberForma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2" borderId="8" xfId="0" applyFill="1" applyBorder="1" applyAlignment="1"/>
    <xf numFmtId="0" fontId="0" fillId="2" borderId="9" xfId="0" applyFill="1" applyBorder="1" applyAlignment="1"/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CCCC00"/>
        </patternFill>
      </fill>
    </dxf>
    <dxf>
      <fill>
        <patternFill>
          <bgColor rgb="FFCCCC00"/>
        </patternFill>
      </fill>
    </dxf>
    <dxf>
      <fill>
        <patternFill>
          <bgColor indexed="47"/>
        </patternFill>
      </fill>
    </dxf>
    <dxf>
      <fill>
        <patternFill>
          <bgColor indexed="51"/>
        </patternFill>
      </fill>
    </dxf>
    <dxf>
      <fill>
        <patternFill>
          <bgColor indexed="52"/>
        </patternFill>
      </fill>
    </dxf>
    <dxf>
      <fill>
        <patternFill>
          <bgColor indexed="51"/>
        </patternFill>
      </fill>
    </dxf>
    <dxf>
      <fill>
        <patternFill>
          <bgColor indexed="26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CCCC00"/>
        </patternFill>
      </fill>
    </dxf>
    <dxf>
      <fill>
        <patternFill>
          <bgColor rgb="FFCCCC00"/>
        </patternFill>
      </fill>
    </dxf>
    <dxf>
      <fill>
        <patternFill>
          <bgColor indexed="47"/>
        </patternFill>
      </fill>
    </dxf>
    <dxf>
      <fill>
        <patternFill>
          <bgColor indexed="51"/>
        </patternFill>
      </fill>
    </dxf>
    <dxf>
      <fill>
        <patternFill>
          <bgColor indexed="52"/>
        </patternFill>
      </fill>
    </dxf>
    <dxf>
      <fill>
        <patternFill>
          <bgColor indexed="51"/>
        </patternFill>
      </fill>
    </dxf>
    <dxf>
      <fill>
        <patternFill>
          <bgColor indexed="26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rgb="FFCCCC00"/>
        </patternFill>
      </fill>
    </dxf>
    <dxf>
      <fill>
        <patternFill>
          <bgColor rgb="FFCCCC00"/>
        </patternFill>
      </fill>
    </dxf>
    <dxf>
      <fill>
        <patternFill>
          <bgColor rgb="FFCCCC00"/>
        </patternFill>
      </fill>
    </dxf>
    <dxf>
      <fill>
        <patternFill>
          <bgColor rgb="FFCCCC00"/>
        </patternFill>
      </fill>
    </dxf>
    <dxf>
      <fill>
        <patternFill>
          <bgColor indexed="47"/>
        </patternFill>
      </fill>
    </dxf>
    <dxf>
      <fill>
        <patternFill>
          <bgColor indexed="51"/>
        </patternFill>
      </fill>
    </dxf>
    <dxf>
      <fill>
        <patternFill>
          <bgColor indexed="52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  <dxf>
      <fill>
        <patternFill>
          <bgColor indexed="26"/>
        </patternFill>
      </fill>
    </dxf>
    <dxf>
      <fill>
        <patternFill>
          <bgColor indexed="4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4"/>
  <sheetViews>
    <sheetView topLeftCell="B16" workbookViewId="0">
      <selection activeCell="B3" sqref="B3"/>
    </sheetView>
  </sheetViews>
  <sheetFormatPr defaultRowHeight="12.75" x14ac:dyDescent="0.2"/>
  <cols>
    <col min="1" max="1" width="3.28515625" customWidth="1"/>
    <col min="2" max="2" width="8" customWidth="1"/>
    <col min="3" max="3" width="81.7109375" customWidth="1"/>
  </cols>
  <sheetData>
    <row r="2" spans="2:9" ht="15.75" x14ac:dyDescent="0.25">
      <c r="B2" s="51" t="s">
        <v>59</v>
      </c>
      <c r="C2" s="52"/>
      <c r="D2" s="52"/>
      <c r="E2" s="52"/>
      <c r="F2" s="52"/>
      <c r="G2" s="52"/>
      <c r="H2" s="1"/>
      <c r="I2" s="1"/>
    </row>
    <row r="4" spans="2:9" ht="15.75" x14ac:dyDescent="0.25">
      <c r="B4" s="15" t="s">
        <v>0</v>
      </c>
      <c r="C4" s="2"/>
    </row>
    <row r="5" spans="2:9" ht="13.5" thickBot="1" x14ac:dyDescent="0.25"/>
    <row r="6" spans="2:9" x14ac:dyDescent="0.2">
      <c r="B6" s="53"/>
      <c r="C6" s="49" t="s">
        <v>1</v>
      </c>
      <c r="D6" s="55" t="s">
        <v>5</v>
      </c>
      <c r="E6" s="57" t="s">
        <v>2</v>
      </c>
      <c r="F6" s="55" t="s">
        <v>3</v>
      </c>
      <c r="G6" s="59" t="s">
        <v>4</v>
      </c>
    </row>
    <row r="7" spans="2:9" ht="18" customHeight="1" thickBot="1" x14ac:dyDescent="0.25">
      <c r="B7" s="54"/>
      <c r="C7" s="50"/>
      <c r="D7" s="56"/>
      <c r="E7" s="58"/>
      <c r="F7" s="56"/>
      <c r="G7" s="60"/>
    </row>
    <row r="8" spans="2:9" ht="26.25" customHeight="1" x14ac:dyDescent="0.2">
      <c r="B8" s="40" t="s">
        <v>6</v>
      </c>
      <c r="C8" s="33" t="s">
        <v>30</v>
      </c>
      <c r="D8" s="32">
        <f>4/0.2</f>
        <v>20</v>
      </c>
      <c r="E8" s="41">
        <f>15/0.2</f>
        <v>75</v>
      </c>
      <c r="F8" s="32">
        <f>1/0.2</f>
        <v>5</v>
      </c>
      <c r="G8" s="32">
        <v>0</v>
      </c>
      <c r="H8" s="16"/>
    </row>
    <row r="9" spans="2:9" ht="26.25" customHeight="1" x14ac:dyDescent="0.2">
      <c r="B9" s="8" t="s">
        <v>7</v>
      </c>
      <c r="C9" s="35" t="s">
        <v>58</v>
      </c>
      <c r="D9" s="21">
        <f>4/0.14</f>
        <v>28.571428571428569</v>
      </c>
      <c r="E9" s="22">
        <f>7/0.14</f>
        <v>49.999999999999993</v>
      </c>
      <c r="F9" s="46">
        <f>3/0.14</f>
        <v>21.428571428571427</v>
      </c>
      <c r="G9" s="21">
        <v>0</v>
      </c>
      <c r="H9" s="16"/>
    </row>
    <row r="10" spans="2:9" ht="26.25" customHeight="1" x14ac:dyDescent="0.2">
      <c r="B10" s="8"/>
      <c r="C10" s="35" t="s">
        <v>54</v>
      </c>
      <c r="D10" s="21">
        <f>3/0.06</f>
        <v>50</v>
      </c>
      <c r="E10" s="22">
        <f>1/0.06</f>
        <v>16.666666666666668</v>
      </c>
      <c r="F10" s="21">
        <f>2/0.06</f>
        <v>33.333333333333336</v>
      </c>
      <c r="G10" s="21">
        <v>0</v>
      </c>
      <c r="H10" s="16"/>
    </row>
    <row r="11" spans="2:9" ht="26.25" customHeight="1" x14ac:dyDescent="0.2">
      <c r="B11" s="8" t="s">
        <v>8</v>
      </c>
      <c r="C11" s="5" t="s">
        <v>31</v>
      </c>
      <c r="D11" s="21">
        <f>8/0.2</f>
        <v>40</v>
      </c>
      <c r="E11" s="22">
        <f>10/0.2</f>
        <v>50</v>
      </c>
      <c r="F11" s="21">
        <f>2/0.2</f>
        <v>10</v>
      </c>
      <c r="G11" s="21">
        <v>0</v>
      </c>
      <c r="H11" s="16"/>
    </row>
    <row r="12" spans="2:9" ht="26.25" customHeight="1" x14ac:dyDescent="0.2">
      <c r="B12" s="8" t="s">
        <v>9</v>
      </c>
      <c r="C12" s="5" t="s">
        <v>32</v>
      </c>
      <c r="D12" s="21">
        <f>5/0.2</f>
        <v>25</v>
      </c>
      <c r="E12" s="28">
        <f>14/0.2</f>
        <v>70</v>
      </c>
      <c r="F12" s="21">
        <f>1/0.2</f>
        <v>5</v>
      </c>
      <c r="G12" s="21">
        <v>0</v>
      </c>
      <c r="H12" s="16"/>
    </row>
    <row r="13" spans="2:9" ht="26.25" customHeight="1" x14ac:dyDescent="0.2">
      <c r="B13" s="8" t="s">
        <v>10</v>
      </c>
      <c r="C13" s="5" t="s">
        <v>33</v>
      </c>
      <c r="D13" s="21">
        <f>5/0.2</f>
        <v>25</v>
      </c>
      <c r="E13" s="22">
        <f>12/0.2</f>
        <v>60</v>
      </c>
      <c r="F13" s="21">
        <f>3/0.2</f>
        <v>15</v>
      </c>
      <c r="G13" s="21">
        <v>0</v>
      </c>
      <c r="H13" s="16"/>
    </row>
    <row r="14" spans="2:9" ht="26.25" customHeight="1" x14ac:dyDescent="0.2">
      <c r="B14" s="8" t="s">
        <v>11</v>
      </c>
      <c r="C14" s="5" t="s">
        <v>34</v>
      </c>
      <c r="D14" s="21">
        <f>12/0.2</f>
        <v>60</v>
      </c>
      <c r="E14" s="22">
        <f>7/0.2</f>
        <v>35</v>
      </c>
      <c r="F14" s="21">
        <v>0</v>
      </c>
      <c r="G14" s="21">
        <f>1/0.2</f>
        <v>5</v>
      </c>
      <c r="H14" s="16"/>
    </row>
    <row r="15" spans="2:9" ht="26.25" customHeight="1" x14ac:dyDescent="0.2">
      <c r="B15" s="8" t="s">
        <v>12</v>
      </c>
      <c r="C15" s="5" t="s">
        <v>35</v>
      </c>
      <c r="D15" s="21">
        <f>6/0.19</f>
        <v>31.578947368421051</v>
      </c>
      <c r="E15" s="22">
        <f>11/0.19</f>
        <v>57.89473684210526</v>
      </c>
      <c r="F15" s="21">
        <f>2/0.19</f>
        <v>10.526315789473685</v>
      </c>
      <c r="G15" s="21">
        <v>0</v>
      </c>
      <c r="H15" s="16"/>
    </row>
    <row r="16" spans="2:9" ht="26.25" customHeight="1" x14ac:dyDescent="0.2">
      <c r="B16" s="8" t="s">
        <v>13</v>
      </c>
      <c r="C16" s="5" t="s">
        <v>36</v>
      </c>
      <c r="D16" s="21">
        <f>7/0.2</f>
        <v>35</v>
      </c>
      <c r="E16" s="22">
        <f>12/0.2</f>
        <v>60</v>
      </c>
      <c r="F16" s="21">
        <v>0</v>
      </c>
      <c r="G16" s="21">
        <f>1/0.2</f>
        <v>5</v>
      </c>
      <c r="H16" s="16"/>
    </row>
    <row r="17" spans="2:8" ht="26.25" customHeight="1" x14ac:dyDescent="0.2">
      <c r="B17" s="8" t="s">
        <v>14</v>
      </c>
      <c r="C17" s="5" t="s">
        <v>37</v>
      </c>
      <c r="D17" s="21">
        <f>8/0.2</f>
        <v>40</v>
      </c>
      <c r="E17" s="22">
        <f>11/0.2</f>
        <v>55</v>
      </c>
      <c r="F17" s="21">
        <f>1/0.2</f>
        <v>5</v>
      </c>
      <c r="G17" s="21">
        <v>0</v>
      </c>
      <c r="H17" s="16"/>
    </row>
    <row r="18" spans="2:8" ht="26.25" customHeight="1" x14ac:dyDescent="0.2">
      <c r="B18" s="8" t="s">
        <v>15</v>
      </c>
      <c r="C18" s="5" t="s">
        <v>38</v>
      </c>
      <c r="D18" s="21">
        <f>3/0.2</f>
        <v>15</v>
      </c>
      <c r="E18" s="22">
        <f>13/0.2</f>
        <v>65</v>
      </c>
      <c r="F18" s="21">
        <f>4/0.2</f>
        <v>20</v>
      </c>
      <c r="G18" s="21">
        <v>0</v>
      </c>
      <c r="H18" s="16"/>
    </row>
    <row r="19" spans="2:8" ht="26.25" customHeight="1" x14ac:dyDescent="0.2">
      <c r="B19" s="8" t="s">
        <v>16</v>
      </c>
      <c r="C19" s="5" t="s">
        <v>39</v>
      </c>
      <c r="D19" s="21">
        <f>6/0.2</f>
        <v>30</v>
      </c>
      <c r="E19" s="22">
        <f>9/0.2</f>
        <v>45</v>
      </c>
      <c r="F19" s="21">
        <f>5/0.2</f>
        <v>25</v>
      </c>
      <c r="G19" s="21">
        <v>0</v>
      </c>
      <c r="H19" s="16"/>
    </row>
    <row r="20" spans="2:8" ht="26.25" customHeight="1" x14ac:dyDescent="0.2">
      <c r="B20" s="8" t="s">
        <v>17</v>
      </c>
      <c r="C20" s="5" t="s">
        <v>40</v>
      </c>
      <c r="D20" s="21">
        <f>7/0.2</f>
        <v>35</v>
      </c>
      <c r="E20" s="22">
        <f>9/0.2</f>
        <v>45</v>
      </c>
      <c r="F20" s="21">
        <f>3/0.2</f>
        <v>15</v>
      </c>
      <c r="G20" s="21">
        <f>1/0.2</f>
        <v>5</v>
      </c>
      <c r="H20" s="16"/>
    </row>
    <row r="21" spans="2:8" ht="26.25" customHeight="1" x14ac:dyDescent="0.2">
      <c r="B21" s="8" t="s">
        <v>18</v>
      </c>
      <c r="C21" s="5" t="s">
        <v>41</v>
      </c>
      <c r="D21" s="21">
        <f>6/0.2</f>
        <v>30</v>
      </c>
      <c r="E21" s="22">
        <f>9/0.2</f>
        <v>45</v>
      </c>
      <c r="F21" s="21">
        <f>5/0.2</f>
        <v>25</v>
      </c>
      <c r="G21" s="21">
        <f>3/0.2</f>
        <v>15</v>
      </c>
      <c r="H21" s="16"/>
    </row>
    <row r="22" spans="2:8" ht="26.25" customHeight="1" thickBot="1" x14ac:dyDescent="0.25">
      <c r="B22" s="11" t="s">
        <v>19</v>
      </c>
      <c r="C22" s="42" t="s">
        <v>42</v>
      </c>
      <c r="D22" s="29">
        <f>4/0.19</f>
        <v>21.05263157894737</v>
      </c>
      <c r="E22" s="30">
        <f>12/0.19</f>
        <v>63.157894736842103</v>
      </c>
      <c r="F22" s="29">
        <f>3/0.19</f>
        <v>15.789473684210526</v>
      </c>
      <c r="G22" s="29">
        <v>0</v>
      </c>
      <c r="H22" s="16"/>
    </row>
    <row r="23" spans="2:8" ht="30" customHeight="1" thickBot="1" x14ac:dyDescent="0.25">
      <c r="B23" s="9"/>
      <c r="C23" s="12" t="s">
        <v>1</v>
      </c>
      <c r="D23" s="13" t="s">
        <v>5</v>
      </c>
      <c r="E23" s="14" t="s">
        <v>2</v>
      </c>
      <c r="F23" s="17" t="s">
        <v>3</v>
      </c>
      <c r="G23" s="18" t="s">
        <v>4</v>
      </c>
      <c r="H23" s="16"/>
    </row>
    <row r="24" spans="2:8" ht="26.25" customHeight="1" x14ac:dyDescent="0.2">
      <c r="B24" s="10" t="s">
        <v>20</v>
      </c>
      <c r="C24" s="33" t="s">
        <v>43</v>
      </c>
      <c r="D24" s="26">
        <f>2/0.2</f>
        <v>10</v>
      </c>
      <c r="E24" s="34">
        <f>13/0.2</f>
        <v>65</v>
      </c>
      <c r="F24" s="25">
        <f>4/0.2</f>
        <v>20</v>
      </c>
      <c r="G24" s="26">
        <f>1/0.2</f>
        <v>5</v>
      </c>
      <c r="H24" s="16"/>
    </row>
    <row r="25" spans="2:8" ht="26.25" customHeight="1" x14ac:dyDescent="0.2">
      <c r="B25" s="7" t="s">
        <v>21</v>
      </c>
      <c r="C25" s="5" t="s">
        <v>44</v>
      </c>
      <c r="D25" s="23">
        <f>3/0.19</f>
        <v>15.789473684210526</v>
      </c>
      <c r="E25" s="24">
        <f>12/0.19</f>
        <v>63.157894736842103</v>
      </c>
      <c r="F25" s="27">
        <f>1/0.19</f>
        <v>5.2631578947368425</v>
      </c>
      <c r="G25" s="23">
        <f>3/0.19</f>
        <v>15.789473684210526</v>
      </c>
      <c r="H25" s="16"/>
    </row>
    <row r="26" spans="2:8" ht="26.25" customHeight="1" x14ac:dyDescent="0.2">
      <c r="B26" s="8" t="s">
        <v>22</v>
      </c>
      <c r="C26" s="5" t="s">
        <v>45</v>
      </c>
      <c r="D26" s="21">
        <f>7/0.2</f>
        <v>35</v>
      </c>
      <c r="E26" s="22">
        <f>8/0.2</f>
        <v>40</v>
      </c>
      <c r="F26" s="28">
        <f>5/0.2</f>
        <v>25</v>
      </c>
      <c r="G26" s="21">
        <v>0</v>
      </c>
      <c r="H26" s="16"/>
    </row>
    <row r="27" spans="2:8" ht="26.25" customHeight="1" x14ac:dyDescent="0.2">
      <c r="B27" s="8" t="s">
        <v>23</v>
      </c>
      <c r="C27" s="5" t="s">
        <v>46</v>
      </c>
      <c r="D27" s="21">
        <f>5/0.2</f>
        <v>25</v>
      </c>
      <c r="E27" s="22">
        <f>13/0.2</f>
        <v>65</v>
      </c>
      <c r="F27" s="28">
        <f>2/0.2</f>
        <v>10</v>
      </c>
      <c r="G27" s="21">
        <v>0</v>
      </c>
      <c r="H27" s="16"/>
    </row>
    <row r="28" spans="2:8" ht="26.25" customHeight="1" x14ac:dyDescent="0.2">
      <c r="B28" s="8" t="s">
        <v>24</v>
      </c>
      <c r="C28" s="5" t="s">
        <v>47</v>
      </c>
      <c r="D28" s="21">
        <f>4/0.2</f>
        <v>20</v>
      </c>
      <c r="E28" s="22">
        <f>11/0.2</f>
        <v>55</v>
      </c>
      <c r="F28" s="28">
        <f>4/0.2</f>
        <v>20</v>
      </c>
      <c r="G28" s="21">
        <f>1/0.2</f>
        <v>5</v>
      </c>
      <c r="H28" s="16"/>
    </row>
    <row r="29" spans="2:8" ht="26.25" customHeight="1" x14ac:dyDescent="0.2">
      <c r="B29" s="8" t="s">
        <v>25</v>
      </c>
      <c r="C29" s="5" t="s">
        <v>48</v>
      </c>
      <c r="D29" s="21">
        <f>7/0.2</f>
        <v>35</v>
      </c>
      <c r="E29" s="22">
        <f>8/0.2</f>
        <v>40</v>
      </c>
      <c r="F29" s="28">
        <f>4/0.2</f>
        <v>20</v>
      </c>
      <c r="G29" s="21">
        <f>1/0.2</f>
        <v>5</v>
      </c>
      <c r="H29" s="16"/>
    </row>
    <row r="30" spans="2:8" ht="26.25" customHeight="1" x14ac:dyDescent="0.2">
      <c r="B30" s="8" t="s">
        <v>26</v>
      </c>
      <c r="C30" s="5" t="s">
        <v>49</v>
      </c>
      <c r="D30" s="21">
        <f>6/0.2</f>
        <v>30</v>
      </c>
      <c r="E30" s="22">
        <f>10/0.2</f>
        <v>50</v>
      </c>
      <c r="F30" s="28">
        <f>4/0.2</f>
        <v>20</v>
      </c>
      <c r="G30" s="21">
        <v>0</v>
      </c>
      <c r="H30" s="16"/>
    </row>
    <row r="31" spans="2:8" ht="26.25" customHeight="1" x14ac:dyDescent="0.2">
      <c r="B31" s="8" t="s">
        <v>27</v>
      </c>
      <c r="C31" s="5" t="s">
        <v>50</v>
      </c>
      <c r="D31" s="21">
        <f>1/0.19</f>
        <v>5.2631578947368425</v>
      </c>
      <c r="E31" s="22">
        <f>11/0.19</f>
        <v>57.89473684210526</v>
      </c>
      <c r="F31" s="28">
        <f>6/0.19</f>
        <v>31.578947368421051</v>
      </c>
      <c r="G31" s="21">
        <f>1/0.19</f>
        <v>5.2631578947368425</v>
      </c>
      <c r="H31" s="16"/>
    </row>
    <row r="32" spans="2:8" ht="26.25" customHeight="1" x14ac:dyDescent="0.2">
      <c r="B32" s="8" t="s">
        <v>28</v>
      </c>
      <c r="C32" s="5" t="s">
        <v>51</v>
      </c>
      <c r="D32" s="21">
        <f>4/0.2</f>
        <v>20</v>
      </c>
      <c r="E32" s="22">
        <f>11/0.2</f>
        <v>55</v>
      </c>
      <c r="F32" s="28">
        <f>3/0.2</f>
        <v>15</v>
      </c>
      <c r="G32" s="21">
        <f>2/0.2</f>
        <v>10</v>
      </c>
      <c r="H32" s="16"/>
    </row>
    <row r="33" spans="2:8" ht="26.25" customHeight="1" thickBot="1" x14ac:dyDescent="0.25">
      <c r="B33" s="11" t="s">
        <v>29</v>
      </c>
      <c r="C33" s="6" t="s">
        <v>52</v>
      </c>
      <c r="D33" s="29">
        <f>4/0.2</f>
        <v>20</v>
      </c>
      <c r="E33" s="30">
        <f>11/0.2</f>
        <v>55</v>
      </c>
      <c r="F33" s="31">
        <f>3/0.2</f>
        <v>15</v>
      </c>
      <c r="G33" s="29">
        <f>2/0.2</f>
        <v>10</v>
      </c>
      <c r="H33" s="16"/>
    </row>
    <row r="34" spans="2:8" x14ac:dyDescent="0.2">
      <c r="H34" s="16"/>
    </row>
  </sheetData>
  <mergeCells count="7">
    <mergeCell ref="C6:C7"/>
    <mergeCell ref="B2:G2"/>
    <mergeCell ref="B6:B7"/>
    <mergeCell ref="D6:D7"/>
    <mergeCell ref="E6:E7"/>
    <mergeCell ref="F6:F7"/>
    <mergeCell ref="G6:G7"/>
  </mergeCells>
  <phoneticPr fontId="2" type="noConversion"/>
  <conditionalFormatting sqref="D24:G33 F8 F11:F21 G8:G22 D8:E22">
    <cfRule type="cellIs" dxfId="32" priority="5" stopIfTrue="1" operator="greaterThanOrEqual">
      <formula>50</formula>
    </cfRule>
    <cfRule type="cellIs" dxfId="31" priority="6" stopIfTrue="1" operator="between">
      <formula>40</formula>
      <formula>50</formula>
    </cfRule>
    <cfRule type="cellIs" dxfId="30" priority="7" stopIfTrue="1" operator="between">
      <formula>30</formula>
      <formula>40</formula>
    </cfRule>
  </conditionalFormatting>
  <conditionalFormatting sqref="F22">
    <cfRule type="cellIs" dxfId="29" priority="8" stopIfTrue="1" operator="greaterThanOrEqual">
      <formula>50</formula>
    </cfRule>
    <cfRule type="cellIs" dxfId="28" priority="9" stopIfTrue="1" operator="between">
      <formula>40</formula>
      <formula>50</formula>
    </cfRule>
    <cfRule type="cellIs" dxfId="27" priority="10" stopIfTrue="1" operator="between">
      <formula>30</formula>
      <formula>40</formula>
    </cfRule>
  </conditionalFormatting>
  <conditionalFormatting sqref="F10">
    <cfRule type="cellIs" dxfId="26" priority="11" stopIfTrue="1" operator="greaterThanOrEqual">
      <formula>50</formula>
    </cfRule>
    <cfRule type="cellIs" dxfId="25" priority="12" stopIfTrue="1" operator="between">
      <formula>40</formula>
      <formula>50</formula>
    </cfRule>
    <cfRule type="cellIs" dxfId="24" priority="13" stopIfTrue="1" operator="between">
      <formula>30</formula>
      <formula>40</formula>
    </cfRule>
  </conditionalFormatting>
  <conditionalFormatting sqref="D8:G8 D10:G22 D9:E9 G9">
    <cfRule type="cellIs" dxfId="23" priority="1" stopIfTrue="1" operator="greaterThan">
      <formula>60</formula>
    </cfRule>
    <cfRule type="cellIs" dxfId="22" priority="2" stopIfTrue="1" operator="between">
      <formula>61</formula>
      <formula>95</formula>
    </cfRule>
    <cfRule type="cellIs" dxfId="21" priority="4" stopIfTrue="1" operator="between">
      <formula>60</formula>
      <formula>100</formula>
    </cfRule>
  </conditionalFormatting>
  <conditionalFormatting sqref="D24:G33">
    <cfRule type="cellIs" dxfId="20" priority="3" stopIfTrue="1" operator="between">
      <formula>60</formula>
      <formula>100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4"/>
  <sheetViews>
    <sheetView topLeftCell="A4" workbookViewId="0">
      <selection activeCell="B3" sqref="B3"/>
    </sheetView>
  </sheetViews>
  <sheetFormatPr defaultRowHeight="12.75" x14ac:dyDescent="0.2"/>
  <cols>
    <col min="1" max="1" width="3.28515625" customWidth="1"/>
    <col min="2" max="2" width="8" customWidth="1"/>
    <col min="3" max="3" width="81.5703125" customWidth="1"/>
  </cols>
  <sheetData>
    <row r="2" spans="2:9" ht="15.75" x14ac:dyDescent="0.25">
      <c r="B2" s="51" t="s">
        <v>59</v>
      </c>
      <c r="C2" s="52"/>
      <c r="D2" s="52"/>
      <c r="E2" s="52"/>
      <c r="F2" s="52"/>
      <c r="G2" s="52"/>
      <c r="H2" s="1"/>
      <c r="I2" s="1"/>
    </row>
    <row r="4" spans="2:9" ht="15.75" x14ac:dyDescent="0.25">
      <c r="B4" s="15" t="s">
        <v>53</v>
      </c>
      <c r="C4" s="2"/>
    </row>
    <row r="5" spans="2:9" ht="13.5" thickBot="1" x14ac:dyDescent="0.25"/>
    <row r="6" spans="2:9" x14ac:dyDescent="0.2">
      <c r="B6" s="53"/>
      <c r="C6" s="49" t="s">
        <v>1</v>
      </c>
      <c r="D6" s="55" t="s">
        <v>5</v>
      </c>
      <c r="E6" s="57" t="s">
        <v>2</v>
      </c>
      <c r="F6" s="55" t="s">
        <v>3</v>
      </c>
      <c r="G6" s="59" t="s">
        <v>4</v>
      </c>
    </row>
    <row r="7" spans="2:9" ht="18" customHeight="1" thickBot="1" x14ac:dyDescent="0.25">
      <c r="B7" s="54"/>
      <c r="C7" s="50"/>
      <c r="D7" s="56"/>
      <c r="E7" s="58"/>
      <c r="F7" s="56"/>
      <c r="G7" s="60"/>
    </row>
    <row r="8" spans="2:9" ht="26.25" customHeight="1" x14ac:dyDescent="0.2">
      <c r="B8" s="40" t="s">
        <v>6</v>
      </c>
      <c r="C8" s="33" t="s">
        <v>30</v>
      </c>
      <c r="D8" s="32">
        <f>4/0.17</f>
        <v>23.52941176470588</v>
      </c>
      <c r="E8" s="41">
        <f>13/0.17</f>
        <v>76.470588235294116</v>
      </c>
      <c r="F8" s="32">
        <v>0</v>
      </c>
      <c r="G8" s="32">
        <v>0</v>
      </c>
      <c r="H8" s="16"/>
    </row>
    <row r="9" spans="2:9" ht="26.25" customHeight="1" x14ac:dyDescent="0.2">
      <c r="B9" s="8" t="s">
        <v>7</v>
      </c>
      <c r="C9" s="5" t="s">
        <v>57</v>
      </c>
      <c r="D9" s="21">
        <f>3/0.15</f>
        <v>20</v>
      </c>
      <c r="E9" s="22">
        <f>7/0.15</f>
        <v>46.666666666666671</v>
      </c>
      <c r="F9" s="21">
        <f>4/0.15</f>
        <v>26.666666666666668</v>
      </c>
      <c r="G9" s="46">
        <f>1/0.15</f>
        <v>6.666666666666667</v>
      </c>
      <c r="H9" s="16"/>
    </row>
    <row r="10" spans="2:9" ht="26.25" customHeight="1" x14ac:dyDescent="0.2">
      <c r="B10" s="8"/>
      <c r="C10" s="5" t="s">
        <v>54</v>
      </c>
      <c r="D10" s="21">
        <v>0</v>
      </c>
      <c r="E10" s="22">
        <v>0</v>
      </c>
      <c r="F10" s="48">
        <f>2/0.02</f>
        <v>100</v>
      </c>
      <c r="G10" s="21">
        <v>0</v>
      </c>
      <c r="H10" s="16"/>
    </row>
    <row r="11" spans="2:9" ht="26.25" customHeight="1" x14ac:dyDescent="0.2">
      <c r="B11" s="8" t="s">
        <v>8</v>
      </c>
      <c r="C11" s="5" t="s">
        <v>31</v>
      </c>
      <c r="D11" s="21">
        <f>9/0.17</f>
        <v>52.941176470588232</v>
      </c>
      <c r="E11" s="22">
        <f>8/0.17</f>
        <v>47.058823529411761</v>
      </c>
      <c r="F11" s="21">
        <v>0</v>
      </c>
      <c r="G11" s="21">
        <v>0</v>
      </c>
      <c r="H11" s="16"/>
    </row>
    <row r="12" spans="2:9" ht="26.25" customHeight="1" x14ac:dyDescent="0.2">
      <c r="B12" s="8" t="s">
        <v>9</v>
      </c>
      <c r="C12" s="5" t="s">
        <v>32</v>
      </c>
      <c r="D12" s="21">
        <f>5/0.17</f>
        <v>29.411764705882351</v>
      </c>
      <c r="E12" s="22">
        <f>4/0.17</f>
        <v>23.52941176470588</v>
      </c>
      <c r="F12" s="47">
        <f>7/0.17</f>
        <v>41.17647058823529</v>
      </c>
      <c r="G12" s="21">
        <f>1/0.17</f>
        <v>5.8823529411764701</v>
      </c>
      <c r="H12" s="16"/>
    </row>
    <row r="13" spans="2:9" ht="26.25" customHeight="1" x14ac:dyDescent="0.2">
      <c r="B13" s="8" t="s">
        <v>10</v>
      </c>
      <c r="C13" s="5" t="s">
        <v>33</v>
      </c>
      <c r="D13" s="21">
        <f>3/0.17</f>
        <v>17.647058823529409</v>
      </c>
      <c r="E13" s="22">
        <f>12/0.17</f>
        <v>70.588235294117638</v>
      </c>
      <c r="F13" s="21">
        <f>2/0.17</f>
        <v>11.76470588235294</v>
      </c>
      <c r="G13" s="21">
        <v>0</v>
      </c>
      <c r="H13" s="16"/>
    </row>
    <row r="14" spans="2:9" ht="26.25" customHeight="1" x14ac:dyDescent="0.2">
      <c r="B14" s="8" t="s">
        <v>11</v>
      </c>
      <c r="C14" s="5" t="s">
        <v>34</v>
      </c>
      <c r="D14" s="21">
        <f>8/0.17</f>
        <v>47.058823529411761</v>
      </c>
      <c r="E14" s="22">
        <f>7/0.17</f>
        <v>41.17647058823529</v>
      </c>
      <c r="F14" s="21">
        <f>1/0.17</f>
        <v>5.8823529411764701</v>
      </c>
      <c r="G14" s="21">
        <f>1/0.17</f>
        <v>5.8823529411764701</v>
      </c>
      <c r="H14" s="16"/>
    </row>
    <row r="15" spans="2:9" ht="26.25" customHeight="1" x14ac:dyDescent="0.2">
      <c r="B15" s="8" t="s">
        <v>12</v>
      </c>
      <c r="C15" s="5" t="s">
        <v>35</v>
      </c>
      <c r="D15" s="21">
        <f>11/0.17</f>
        <v>64.705882352941174</v>
      </c>
      <c r="E15" s="22">
        <f>6/0.17</f>
        <v>35.294117647058819</v>
      </c>
      <c r="F15" s="21">
        <v>0</v>
      </c>
      <c r="G15" s="21">
        <v>0</v>
      </c>
      <c r="H15" s="16"/>
    </row>
    <row r="16" spans="2:9" ht="26.25" customHeight="1" x14ac:dyDescent="0.2">
      <c r="B16" s="8" t="s">
        <v>13</v>
      </c>
      <c r="C16" s="5" t="s">
        <v>36</v>
      </c>
      <c r="D16" s="21">
        <f>10/0.17</f>
        <v>58.823529411764703</v>
      </c>
      <c r="E16" s="22">
        <f>6/0.17</f>
        <v>35.294117647058819</v>
      </c>
      <c r="F16" s="21">
        <f>1/0.17</f>
        <v>5.8823529411764701</v>
      </c>
      <c r="G16" s="21">
        <v>0</v>
      </c>
      <c r="H16" s="16"/>
    </row>
    <row r="17" spans="2:8" ht="26.25" customHeight="1" x14ac:dyDescent="0.2">
      <c r="B17" s="8" t="s">
        <v>14</v>
      </c>
      <c r="C17" s="5" t="s">
        <v>37</v>
      </c>
      <c r="D17" s="21">
        <f>8/0.17</f>
        <v>47.058823529411761</v>
      </c>
      <c r="E17" s="22">
        <f>9/0.17</f>
        <v>52.941176470588232</v>
      </c>
      <c r="F17" s="21">
        <v>0</v>
      </c>
      <c r="G17" s="21">
        <v>0</v>
      </c>
      <c r="H17" s="16"/>
    </row>
    <row r="18" spans="2:8" ht="26.25" customHeight="1" x14ac:dyDescent="0.2">
      <c r="B18" s="8" t="s">
        <v>15</v>
      </c>
      <c r="C18" s="5" t="s">
        <v>38</v>
      </c>
      <c r="D18" s="21">
        <f>8/0.17</f>
        <v>47.058823529411761</v>
      </c>
      <c r="E18" s="22">
        <f>9/0.17</f>
        <v>52.941176470588232</v>
      </c>
      <c r="F18" s="21">
        <v>0</v>
      </c>
      <c r="G18" s="21">
        <v>0</v>
      </c>
      <c r="H18" s="16"/>
    </row>
    <row r="19" spans="2:8" ht="26.25" customHeight="1" x14ac:dyDescent="0.2">
      <c r="B19" s="8" t="s">
        <v>16</v>
      </c>
      <c r="C19" s="5" t="s">
        <v>39</v>
      </c>
      <c r="D19" s="21">
        <f>5/0.17</f>
        <v>29.411764705882351</v>
      </c>
      <c r="E19" s="22">
        <f>12/0.17</f>
        <v>70.588235294117638</v>
      </c>
      <c r="F19" s="21">
        <v>0</v>
      </c>
      <c r="G19" s="21">
        <v>0</v>
      </c>
      <c r="H19" s="16"/>
    </row>
    <row r="20" spans="2:8" ht="26.25" customHeight="1" x14ac:dyDescent="0.2">
      <c r="B20" s="8" t="s">
        <v>17</v>
      </c>
      <c r="C20" s="5" t="s">
        <v>40</v>
      </c>
      <c r="D20" s="21">
        <f>6/0.17</f>
        <v>35.294117647058819</v>
      </c>
      <c r="E20" s="22">
        <f>8/0.17</f>
        <v>47.058823529411761</v>
      </c>
      <c r="F20" s="21">
        <f>3/0.17</f>
        <v>17.647058823529409</v>
      </c>
      <c r="G20" s="21">
        <v>0</v>
      </c>
      <c r="H20" s="16"/>
    </row>
    <row r="21" spans="2:8" ht="26.25" customHeight="1" x14ac:dyDescent="0.2">
      <c r="B21" s="8" t="s">
        <v>18</v>
      </c>
      <c r="C21" s="5" t="s">
        <v>41</v>
      </c>
      <c r="D21" s="21">
        <f>5/0.16</f>
        <v>31.25</v>
      </c>
      <c r="E21" s="22">
        <f>8/0.16</f>
        <v>50</v>
      </c>
      <c r="F21" s="21">
        <f>3/0.16</f>
        <v>18.75</v>
      </c>
      <c r="G21" s="21">
        <v>0</v>
      </c>
      <c r="H21" s="16"/>
    </row>
    <row r="22" spans="2:8" ht="26.25" customHeight="1" thickBot="1" x14ac:dyDescent="0.25">
      <c r="B22" s="11" t="s">
        <v>19</v>
      </c>
      <c r="C22" s="42" t="s">
        <v>42</v>
      </c>
      <c r="D22" s="43">
        <f>6/0.16</f>
        <v>37.5</v>
      </c>
      <c r="E22" s="44">
        <f>9/0.16</f>
        <v>56.25</v>
      </c>
      <c r="F22" s="29">
        <f>1/0.16</f>
        <v>6.25</v>
      </c>
      <c r="G22" s="29">
        <v>0</v>
      </c>
      <c r="H22" s="16"/>
    </row>
    <row r="23" spans="2:8" ht="30" customHeight="1" thickBot="1" x14ac:dyDescent="0.25">
      <c r="B23" s="9"/>
      <c r="C23" s="12" t="s">
        <v>1</v>
      </c>
      <c r="D23" s="3" t="s">
        <v>5</v>
      </c>
      <c r="E23" s="4" t="s">
        <v>2</v>
      </c>
      <c r="F23" s="3" t="s">
        <v>3</v>
      </c>
      <c r="G23" s="45" t="s">
        <v>4</v>
      </c>
      <c r="H23" s="16"/>
    </row>
    <row r="24" spans="2:8" ht="26.25" customHeight="1" x14ac:dyDescent="0.2">
      <c r="B24" s="10" t="s">
        <v>20</v>
      </c>
      <c r="C24" s="33" t="s">
        <v>43</v>
      </c>
      <c r="D24" s="26">
        <f>3/0.16</f>
        <v>18.75</v>
      </c>
      <c r="E24" s="34">
        <f>9/0.16</f>
        <v>56.25</v>
      </c>
      <c r="F24" s="32">
        <f>4/0.16</f>
        <v>25</v>
      </c>
      <c r="G24" s="32">
        <v>0</v>
      </c>
      <c r="H24" s="16"/>
    </row>
    <row r="25" spans="2:8" ht="26.25" customHeight="1" x14ac:dyDescent="0.2">
      <c r="B25" s="7" t="s">
        <v>21</v>
      </c>
      <c r="C25" s="5" t="s">
        <v>44</v>
      </c>
      <c r="D25" s="19">
        <f>3/0.17</f>
        <v>17.647058823529409</v>
      </c>
      <c r="E25" s="20">
        <f>9/0.17</f>
        <v>52.941176470588232</v>
      </c>
      <c r="F25" s="21">
        <f>4/0.17</f>
        <v>23.52941176470588</v>
      </c>
      <c r="G25" s="21">
        <f>1/0.17</f>
        <v>5.8823529411764701</v>
      </c>
      <c r="H25" s="16"/>
    </row>
    <row r="26" spans="2:8" ht="26.25" customHeight="1" x14ac:dyDescent="0.2">
      <c r="B26" s="8" t="s">
        <v>22</v>
      </c>
      <c r="C26" s="5" t="s">
        <v>45</v>
      </c>
      <c r="D26" s="21">
        <f>5/0.17</f>
        <v>29.411764705882351</v>
      </c>
      <c r="E26" s="22">
        <f>11/0.17</f>
        <v>64.705882352941174</v>
      </c>
      <c r="F26" s="21">
        <f>1/0.17</f>
        <v>5.8823529411764701</v>
      </c>
      <c r="G26" s="21">
        <v>0</v>
      </c>
      <c r="H26" s="16"/>
    </row>
    <row r="27" spans="2:8" ht="26.25" customHeight="1" x14ac:dyDescent="0.2">
      <c r="B27" s="8" t="s">
        <v>23</v>
      </c>
      <c r="C27" s="5" t="s">
        <v>46</v>
      </c>
      <c r="D27" s="21">
        <f>9/0.17</f>
        <v>52.941176470588232</v>
      </c>
      <c r="E27" s="22">
        <f>6/0.17</f>
        <v>35.294117647058819</v>
      </c>
      <c r="F27" s="21">
        <f>2/0.17</f>
        <v>11.76470588235294</v>
      </c>
      <c r="G27" s="21">
        <v>0</v>
      </c>
      <c r="H27" s="16"/>
    </row>
    <row r="28" spans="2:8" ht="26.25" customHeight="1" x14ac:dyDescent="0.2">
      <c r="B28" s="8" t="s">
        <v>24</v>
      </c>
      <c r="C28" s="5" t="s">
        <v>47</v>
      </c>
      <c r="D28" s="21">
        <f>5/0.17</f>
        <v>29.411764705882351</v>
      </c>
      <c r="E28" s="22">
        <f>10/0.17</f>
        <v>58.823529411764703</v>
      </c>
      <c r="F28" s="21">
        <f>2/0.17</f>
        <v>11.76470588235294</v>
      </c>
      <c r="G28" s="21">
        <v>0</v>
      </c>
      <c r="H28" s="16"/>
    </row>
    <row r="29" spans="2:8" ht="26.25" customHeight="1" x14ac:dyDescent="0.2">
      <c r="B29" s="8" t="s">
        <v>25</v>
      </c>
      <c r="C29" s="5" t="s">
        <v>48</v>
      </c>
      <c r="D29" s="21">
        <f>6/0.17</f>
        <v>35.294117647058819</v>
      </c>
      <c r="E29" s="22">
        <f>9/0.17</f>
        <v>52.941176470588232</v>
      </c>
      <c r="F29" s="21">
        <f>2/0.17</f>
        <v>11.76470588235294</v>
      </c>
      <c r="G29" s="21">
        <v>0</v>
      </c>
      <c r="H29" s="16"/>
    </row>
    <row r="30" spans="2:8" ht="26.25" customHeight="1" x14ac:dyDescent="0.2">
      <c r="B30" s="8" t="s">
        <v>26</v>
      </c>
      <c r="C30" s="5" t="s">
        <v>49</v>
      </c>
      <c r="D30" s="21">
        <f>4/0.17</f>
        <v>23.52941176470588</v>
      </c>
      <c r="E30" s="22">
        <f>11/0.17</f>
        <v>64.705882352941174</v>
      </c>
      <c r="F30" s="21">
        <f>2/0.17</f>
        <v>11.76470588235294</v>
      </c>
      <c r="G30" s="21">
        <v>0</v>
      </c>
      <c r="H30" s="16"/>
    </row>
    <row r="31" spans="2:8" ht="26.25" customHeight="1" x14ac:dyDescent="0.2">
      <c r="B31" s="8" t="s">
        <v>27</v>
      </c>
      <c r="C31" s="5" t="s">
        <v>50</v>
      </c>
      <c r="D31" s="21">
        <f>1/0.17</f>
        <v>5.8823529411764701</v>
      </c>
      <c r="E31" s="22">
        <f>10/0.17</f>
        <v>58.823529411764703</v>
      </c>
      <c r="F31" s="21">
        <f>3/0.17</f>
        <v>17.647058823529409</v>
      </c>
      <c r="G31" s="21">
        <f>3/0.17</f>
        <v>17.647058823529409</v>
      </c>
      <c r="H31" s="16"/>
    </row>
    <row r="32" spans="2:8" ht="26.25" customHeight="1" x14ac:dyDescent="0.2">
      <c r="B32" s="8" t="s">
        <v>28</v>
      </c>
      <c r="C32" s="5" t="s">
        <v>51</v>
      </c>
      <c r="D32" s="21">
        <f>6/0.15</f>
        <v>40</v>
      </c>
      <c r="E32" s="22">
        <f>7/0.15</f>
        <v>46.666666666666671</v>
      </c>
      <c r="F32" s="21">
        <f>2/0.15</f>
        <v>13.333333333333334</v>
      </c>
      <c r="G32" s="21">
        <v>0</v>
      </c>
      <c r="H32" s="16"/>
    </row>
    <row r="33" spans="2:8" ht="26.25" customHeight="1" thickBot="1" x14ac:dyDescent="0.25">
      <c r="B33" s="11" t="s">
        <v>29</v>
      </c>
      <c r="C33" s="6" t="s">
        <v>52</v>
      </c>
      <c r="D33" s="29">
        <f>5/0.17</f>
        <v>29.411764705882351</v>
      </c>
      <c r="E33" s="30">
        <f>12/0.17</f>
        <v>70.588235294117638</v>
      </c>
      <c r="F33" s="29">
        <v>0</v>
      </c>
      <c r="G33" s="29">
        <v>0</v>
      </c>
      <c r="H33" s="16"/>
    </row>
    <row r="34" spans="2:8" x14ac:dyDescent="0.2">
      <c r="H34" s="16"/>
    </row>
  </sheetData>
  <mergeCells count="7">
    <mergeCell ref="B2:G2"/>
    <mergeCell ref="B6:B7"/>
    <mergeCell ref="C6:C7"/>
    <mergeCell ref="D6:D7"/>
    <mergeCell ref="E6:E7"/>
    <mergeCell ref="F6:F7"/>
    <mergeCell ref="G6:G7"/>
  </mergeCells>
  <phoneticPr fontId="2" type="noConversion"/>
  <conditionalFormatting sqref="F18:G18 D24:E33 D8:E22">
    <cfRule type="cellIs" dxfId="19" priority="6" stopIfTrue="1" operator="greaterThanOrEqual">
      <formula>50</formula>
    </cfRule>
    <cfRule type="cellIs" dxfId="18" priority="7" stopIfTrue="1" operator="between">
      <formula>40</formula>
      <formula>50</formula>
    </cfRule>
    <cfRule type="cellIs" dxfId="17" priority="8" stopIfTrue="1" operator="between">
      <formula>30</formula>
      <formula>40</formula>
    </cfRule>
  </conditionalFormatting>
  <conditionalFormatting sqref="F23">
    <cfRule type="cellIs" dxfId="16" priority="9" stopIfTrue="1" operator="between">
      <formula>40</formula>
      <formula>50</formula>
    </cfRule>
  </conditionalFormatting>
  <conditionalFormatting sqref="F24:G33 G10:G22 G8 F13:F22 F8:F9 F11">
    <cfRule type="cellIs" dxfId="15" priority="10" stopIfTrue="1" operator="greaterThanOrEqual">
      <formula>50</formula>
    </cfRule>
    <cfRule type="cellIs" dxfId="14" priority="11" stopIfTrue="1" operator="between">
      <formula>40</formula>
      <formula>50</formula>
    </cfRule>
    <cfRule type="cellIs" dxfId="13" priority="12" stopIfTrue="1" operator="between">
      <formula>30</formula>
      <formula>40</formula>
    </cfRule>
  </conditionalFormatting>
  <conditionalFormatting sqref="G10:G22 G8 D8:E22 F13:F22 F8:F9 F11">
    <cfRule type="cellIs" dxfId="12" priority="5" stopIfTrue="1" operator="greaterThan">
      <formula>60</formula>
    </cfRule>
  </conditionalFormatting>
  <conditionalFormatting sqref="D24:G33 D22:G22">
    <cfRule type="cellIs" dxfId="11" priority="3" stopIfTrue="1" operator="greaterThan">
      <formula>60</formula>
    </cfRule>
    <cfRule type="cellIs" dxfId="10" priority="4" stopIfTrue="1" operator="greaterThan">
      <formula>60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tabSelected="1" workbookViewId="0">
      <selection activeCell="B3" sqref="B3"/>
    </sheetView>
  </sheetViews>
  <sheetFormatPr defaultRowHeight="26.25" customHeight="1" x14ac:dyDescent="0.2"/>
  <cols>
    <col min="1" max="1" width="3.28515625" customWidth="1"/>
    <col min="2" max="2" width="8" customWidth="1"/>
    <col min="3" max="3" width="81.5703125" customWidth="1"/>
  </cols>
  <sheetData>
    <row r="1" spans="2:8" ht="10.5" customHeight="1" x14ac:dyDescent="0.2"/>
    <row r="2" spans="2:8" ht="15.75" customHeight="1" x14ac:dyDescent="0.25">
      <c r="B2" s="51" t="s">
        <v>60</v>
      </c>
      <c r="C2" s="52"/>
      <c r="D2" s="52"/>
      <c r="E2" s="52"/>
      <c r="F2" s="52"/>
      <c r="G2" s="52"/>
    </row>
    <row r="3" spans="2:8" ht="12.75" customHeight="1" x14ac:dyDescent="0.2"/>
    <row r="4" spans="2:8" ht="15.75" customHeight="1" x14ac:dyDescent="0.25">
      <c r="B4" s="15" t="s">
        <v>56</v>
      </c>
      <c r="C4" s="2"/>
    </row>
    <row r="5" spans="2:8" ht="12.75" customHeight="1" thickBot="1" x14ac:dyDescent="0.25"/>
    <row r="6" spans="2:8" ht="20.25" customHeight="1" x14ac:dyDescent="0.2">
      <c r="B6" s="53"/>
      <c r="C6" s="49" t="s">
        <v>1</v>
      </c>
      <c r="D6" s="55" t="s">
        <v>5</v>
      </c>
      <c r="E6" s="57" t="s">
        <v>2</v>
      </c>
      <c r="F6" s="55" t="s">
        <v>3</v>
      </c>
      <c r="G6" s="59" t="s">
        <v>4</v>
      </c>
    </row>
    <row r="7" spans="2:8" ht="12.75" customHeight="1" thickBot="1" x14ac:dyDescent="0.25">
      <c r="B7" s="54"/>
      <c r="C7" s="50"/>
      <c r="D7" s="56"/>
      <c r="E7" s="58"/>
      <c r="F7" s="56"/>
      <c r="G7" s="60"/>
    </row>
    <row r="8" spans="2:8" ht="26.25" customHeight="1" x14ac:dyDescent="0.2">
      <c r="B8" s="40" t="s">
        <v>6</v>
      </c>
      <c r="C8" s="33" t="s">
        <v>30</v>
      </c>
      <c r="D8" s="32">
        <f>5/0.2</f>
        <v>25</v>
      </c>
      <c r="E8" s="41">
        <f>13/0.2</f>
        <v>65</v>
      </c>
      <c r="F8" s="32">
        <f>2/0.2</f>
        <v>10</v>
      </c>
      <c r="G8" s="38">
        <v>0</v>
      </c>
      <c r="H8" s="16"/>
    </row>
    <row r="9" spans="2:8" ht="26.25" customHeight="1" x14ac:dyDescent="0.2">
      <c r="B9" s="8" t="s">
        <v>7</v>
      </c>
      <c r="C9" s="35" t="s">
        <v>55</v>
      </c>
      <c r="D9" s="21">
        <v>0</v>
      </c>
      <c r="E9" s="22">
        <f>6/0.13</f>
        <v>46.153846153846153</v>
      </c>
      <c r="F9" s="47">
        <f>6/0.13</f>
        <v>46.153846153846153</v>
      </c>
      <c r="G9" s="37">
        <f>1/0.13</f>
        <v>7.6923076923076916</v>
      </c>
      <c r="H9" s="16"/>
    </row>
    <row r="10" spans="2:8" ht="26.25" customHeight="1" x14ac:dyDescent="0.2">
      <c r="B10" s="8"/>
      <c r="C10" s="5" t="s">
        <v>54</v>
      </c>
      <c r="D10" s="36">
        <f>3/0.07</f>
        <v>42.857142857142854</v>
      </c>
      <c r="E10" s="22">
        <f>3/0.07</f>
        <v>42.857142857142854</v>
      </c>
      <c r="F10" s="21">
        <f>1/0.07</f>
        <v>14.285714285714285</v>
      </c>
      <c r="G10" s="37">
        <v>0</v>
      </c>
      <c r="H10" s="16"/>
    </row>
    <row r="11" spans="2:8" ht="26.25" customHeight="1" x14ac:dyDescent="0.2">
      <c r="B11" s="8" t="s">
        <v>8</v>
      </c>
      <c r="C11" s="5" t="s">
        <v>31</v>
      </c>
      <c r="D11" s="21">
        <f>12/0.19</f>
        <v>63.157894736842103</v>
      </c>
      <c r="E11" s="22">
        <f>7/0.19</f>
        <v>36.842105263157897</v>
      </c>
      <c r="F11" s="21">
        <v>0</v>
      </c>
      <c r="G11" s="37">
        <v>0</v>
      </c>
      <c r="H11" s="16"/>
    </row>
    <row r="12" spans="2:8" ht="26.25" customHeight="1" x14ac:dyDescent="0.2">
      <c r="B12" s="8" t="s">
        <v>9</v>
      </c>
      <c r="C12" s="5" t="s">
        <v>32</v>
      </c>
      <c r="D12" s="21">
        <f>10/0.19</f>
        <v>52.631578947368418</v>
      </c>
      <c r="E12" s="22">
        <f>9/0.19</f>
        <v>47.368421052631575</v>
      </c>
      <c r="F12" s="21">
        <v>0</v>
      </c>
      <c r="G12" s="37">
        <v>0</v>
      </c>
      <c r="H12" s="16"/>
    </row>
    <row r="13" spans="2:8" ht="26.25" customHeight="1" x14ac:dyDescent="0.2">
      <c r="B13" s="8" t="s">
        <v>10</v>
      </c>
      <c r="C13" s="5" t="s">
        <v>33</v>
      </c>
      <c r="D13" s="21">
        <f>4/0.2</f>
        <v>20</v>
      </c>
      <c r="E13" s="22">
        <f>15/0.2</f>
        <v>75</v>
      </c>
      <c r="F13" s="21">
        <f>1/0.2</f>
        <v>5</v>
      </c>
      <c r="G13" s="37">
        <v>0</v>
      </c>
      <c r="H13" s="16"/>
    </row>
    <row r="14" spans="2:8" ht="26.25" customHeight="1" x14ac:dyDescent="0.2">
      <c r="B14" s="8" t="s">
        <v>11</v>
      </c>
      <c r="C14" s="5" t="s">
        <v>34</v>
      </c>
      <c r="D14" s="21">
        <f>15/0.19</f>
        <v>78.94736842105263</v>
      </c>
      <c r="E14" s="22">
        <f>4/0.19</f>
        <v>21.05263157894737</v>
      </c>
      <c r="F14" s="21">
        <v>0</v>
      </c>
      <c r="G14" s="37">
        <v>0</v>
      </c>
      <c r="H14" s="16"/>
    </row>
    <row r="15" spans="2:8" ht="26.25" customHeight="1" x14ac:dyDescent="0.2">
      <c r="B15" s="8" t="s">
        <v>12</v>
      </c>
      <c r="C15" s="5" t="s">
        <v>35</v>
      </c>
      <c r="D15" s="21">
        <f>6/0.18</f>
        <v>33.333333333333336</v>
      </c>
      <c r="E15" s="22">
        <f>12/0.18</f>
        <v>66.666666666666671</v>
      </c>
      <c r="F15" s="21">
        <v>0</v>
      </c>
      <c r="G15" s="37">
        <v>0</v>
      </c>
      <c r="H15" s="16"/>
    </row>
    <row r="16" spans="2:8" ht="26.25" customHeight="1" x14ac:dyDescent="0.2">
      <c r="B16" s="8" t="s">
        <v>13</v>
      </c>
      <c r="C16" s="5" t="s">
        <v>36</v>
      </c>
      <c r="D16" s="21">
        <f>7/0.19</f>
        <v>36.842105263157897</v>
      </c>
      <c r="E16" s="22">
        <f>12/0.19</f>
        <v>63.157894736842103</v>
      </c>
      <c r="F16" s="21">
        <v>0</v>
      </c>
      <c r="G16" s="37">
        <v>0</v>
      </c>
      <c r="H16" s="16"/>
    </row>
    <row r="17" spans="2:8" ht="26.25" customHeight="1" x14ac:dyDescent="0.2">
      <c r="B17" s="8" t="s">
        <v>14</v>
      </c>
      <c r="C17" s="5" t="s">
        <v>37</v>
      </c>
      <c r="D17" s="21">
        <f>7/0.2</f>
        <v>35</v>
      </c>
      <c r="E17" s="22">
        <f>11/0.2</f>
        <v>55</v>
      </c>
      <c r="F17" s="21">
        <f>2/0.2</f>
        <v>10</v>
      </c>
      <c r="G17" s="37">
        <v>0</v>
      </c>
      <c r="H17" s="16"/>
    </row>
    <row r="18" spans="2:8" ht="26.25" customHeight="1" x14ac:dyDescent="0.2">
      <c r="B18" s="8" t="s">
        <v>15</v>
      </c>
      <c r="C18" s="5" t="s">
        <v>38</v>
      </c>
      <c r="D18" s="21">
        <f>5/0.18</f>
        <v>27.777777777777779</v>
      </c>
      <c r="E18" s="22">
        <f>13/0.18</f>
        <v>72.222222222222229</v>
      </c>
      <c r="F18" s="21">
        <v>0</v>
      </c>
      <c r="G18" s="37">
        <v>0</v>
      </c>
      <c r="H18" s="16"/>
    </row>
    <row r="19" spans="2:8" ht="26.25" customHeight="1" x14ac:dyDescent="0.2">
      <c r="B19" s="8" t="s">
        <v>16</v>
      </c>
      <c r="C19" s="5" t="s">
        <v>39</v>
      </c>
      <c r="D19" s="21">
        <f>5/0.19</f>
        <v>26.315789473684209</v>
      </c>
      <c r="E19" s="22">
        <f>12/0.19</f>
        <v>63.157894736842103</v>
      </c>
      <c r="F19" s="21">
        <f>2/0.19</f>
        <v>10.526315789473685</v>
      </c>
      <c r="G19" s="37">
        <v>0</v>
      </c>
      <c r="H19" s="16"/>
    </row>
    <row r="20" spans="2:8" ht="26.25" customHeight="1" x14ac:dyDescent="0.2">
      <c r="B20" s="8" t="s">
        <v>17</v>
      </c>
      <c r="C20" s="5" t="s">
        <v>40</v>
      </c>
      <c r="D20" s="21">
        <f>4/0.19</f>
        <v>21.05263157894737</v>
      </c>
      <c r="E20" s="22">
        <f>11/0.19</f>
        <v>57.89473684210526</v>
      </c>
      <c r="F20" s="21">
        <f>4/0.19</f>
        <v>21.05263157894737</v>
      </c>
      <c r="G20" s="37">
        <v>0</v>
      </c>
      <c r="H20" s="16"/>
    </row>
    <row r="21" spans="2:8" ht="26.25" customHeight="1" x14ac:dyDescent="0.2">
      <c r="B21" s="8" t="s">
        <v>18</v>
      </c>
      <c r="C21" s="5" t="s">
        <v>41</v>
      </c>
      <c r="D21" s="21">
        <f>3/0.2</f>
        <v>15</v>
      </c>
      <c r="E21" s="22">
        <f>12/0.2</f>
        <v>60</v>
      </c>
      <c r="F21" s="21">
        <f>3/0.2</f>
        <v>15</v>
      </c>
      <c r="G21" s="37">
        <f>2/0.2</f>
        <v>10</v>
      </c>
      <c r="H21" s="16"/>
    </row>
    <row r="22" spans="2:8" ht="26.25" customHeight="1" thickBot="1" x14ac:dyDescent="0.25">
      <c r="B22" s="11" t="s">
        <v>19</v>
      </c>
      <c r="C22" s="42" t="s">
        <v>42</v>
      </c>
      <c r="D22" s="43">
        <f>6/0.18</f>
        <v>33.333333333333336</v>
      </c>
      <c r="E22" s="44">
        <f>10/0.18</f>
        <v>55.555555555555557</v>
      </c>
      <c r="F22" s="29">
        <f>2/0.18</f>
        <v>11.111111111111111</v>
      </c>
      <c r="G22" s="39">
        <v>0</v>
      </c>
      <c r="H22" s="16"/>
    </row>
    <row r="23" spans="2:8" ht="30" customHeight="1" thickBot="1" x14ac:dyDescent="0.25">
      <c r="B23" s="9"/>
      <c r="C23" s="12" t="s">
        <v>1</v>
      </c>
      <c r="D23" s="3" t="s">
        <v>5</v>
      </c>
      <c r="E23" s="4" t="s">
        <v>2</v>
      </c>
      <c r="F23" s="3" t="s">
        <v>3</v>
      </c>
      <c r="G23" s="45" t="s">
        <v>4</v>
      </c>
      <c r="H23" s="16"/>
    </row>
    <row r="24" spans="2:8" ht="26.25" customHeight="1" x14ac:dyDescent="0.2">
      <c r="B24" s="10" t="s">
        <v>20</v>
      </c>
      <c r="C24" s="33" t="s">
        <v>43</v>
      </c>
      <c r="D24" s="26">
        <f>4/0.18</f>
        <v>22.222222222222221</v>
      </c>
      <c r="E24" s="34">
        <f>9/0.18</f>
        <v>50</v>
      </c>
      <c r="F24" s="32">
        <f>5/0.18</f>
        <v>27.777777777777779</v>
      </c>
      <c r="G24" s="32">
        <v>0</v>
      </c>
      <c r="H24" s="16"/>
    </row>
    <row r="25" spans="2:8" ht="26.25" customHeight="1" x14ac:dyDescent="0.2">
      <c r="B25" s="7" t="s">
        <v>21</v>
      </c>
      <c r="C25" s="5" t="s">
        <v>44</v>
      </c>
      <c r="D25" s="19">
        <f>5/0.2</f>
        <v>25</v>
      </c>
      <c r="E25" s="20">
        <f>12/0.2</f>
        <v>60</v>
      </c>
      <c r="F25" s="36">
        <f>2/0.2</f>
        <v>10</v>
      </c>
      <c r="G25" s="21">
        <f>1/0.2</f>
        <v>5</v>
      </c>
      <c r="H25" s="16"/>
    </row>
    <row r="26" spans="2:8" ht="26.25" customHeight="1" x14ac:dyDescent="0.2">
      <c r="B26" s="8" t="s">
        <v>22</v>
      </c>
      <c r="C26" s="5" t="s">
        <v>45</v>
      </c>
      <c r="D26" s="19">
        <f>8/0.19</f>
        <v>42.10526315789474</v>
      </c>
      <c r="E26" s="20">
        <f>9/0.19</f>
        <v>47.368421052631575</v>
      </c>
      <c r="F26" s="36">
        <f>1/0.19</f>
        <v>5.2631578947368425</v>
      </c>
      <c r="G26" s="21">
        <f>1/0.19</f>
        <v>5.2631578947368425</v>
      </c>
      <c r="H26" s="16"/>
    </row>
    <row r="27" spans="2:8" ht="26.25" customHeight="1" x14ac:dyDescent="0.2">
      <c r="B27" s="8" t="s">
        <v>23</v>
      </c>
      <c r="C27" s="5" t="s">
        <v>46</v>
      </c>
      <c r="D27" s="21">
        <f>5/0.18</f>
        <v>27.777777777777779</v>
      </c>
      <c r="E27" s="22">
        <f>11/0.18</f>
        <v>61.111111111111114</v>
      </c>
      <c r="F27" s="21">
        <f>2/0.18</f>
        <v>11.111111111111111</v>
      </c>
      <c r="G27" s="21">
        <v>0</v>
      </c>
      <c r="H27" s="16"/>
    </row>
    <row r="28" spans="2:8" ht="26.25" customHeight="1" x14ac:dyDescent="0.2">
      <c r="B28" s="8" t="s">
        <v>24</v>
      </c>
      <c r="C28" s="5" t="s">
        <v>47</v>
      </c>
      <c r="D28" s="21">
        <f>5/0.19</f>
        <v>26.315789473684209</v>
      </c>
      <c r="E28" s="22">
        <f>9/0.19</f>
        <v>47.368421052631575</v>
      </c>
      <c r="F28" s="21">
        <f>3/0.19</f>
        <v>15.789473684210526</v>
      </c>
      <c r="G28" s="21">
        <f>2/0.19</f>
        <v>10.526315789473685</v>
      </c>
      <c r="H28" s="16"/>
    </row>
    <row r="29" spans="2:8" ht="26.25" customHeight="1" x14ac:dyDescent="0.2">
      <c r="B29" s="8" t="s">
        <v>25</v>
      </c>
      <c r="C29" s="5" t="s">
        <v>48</v>
      </c>
      <c r="D29" s="21">
        <f>9/0.19</f>
        <v>47.368421052631575</v>
      </c>
      <c r="E29" s="22">
        <f>9/0.19</f>
        <v>47.368421052631575</v>
      </c>
      <c r="F29" s="21">
        <f>1/0.19</f>
        <v>5.2631578947368425</v>
      </c>
      <c r="G29" s="21">
        <v>0</v>
      </c>
      <c r="H29" s="16"/>
    </row>
    <row r="30" spans="2:8" ht="26.25" customHeight="1" x14ac:dyDescent="0.2">
      <c r="B30" s="8" t="s">
        <v>26</v>
      </c>
      <c r="C30" s="5" t="s">
        <v>49</v>
      </c>
      <c r="D30" s="21">
        <f>7/0.19</f>
        <v>36.842105263157897</v>
      </c>
      <c r="E30" s="22">
        <f>11/0.19</f>
        <v>57.89473684210526</v>
      </c>
      <c r="F30" s="21">
        <f>1/0.19</f>
        <v>5.2631578947368425</v>
      </c>
      <c r="G30" s="21">
        <v>0</v>
      </c>
      <c r="H30" s="16"/>
    </row>
    <row r="31" spans="2:8" ht="26.25" customHeight="1" x14ac:dyDescent="0.2">
      <c r="B31" s="8" t="s">
        <v>27</v>
      </c>
      <c r="C31" s="5" t="s">
        <v>50</v>
      </c>
      <c r="D31" s="21">
        <f>1/0.19</f>
        <v>5.2631578947368425</v>
      </c>
      <c r="E31" s="22">
        <f>14/0.19</f>
        <v>73.684210526315795</v>
      </c>
      <c r="F31" s="21">
        <f>4/0.19</f>
        <v>21.05263157894737</v>
      </c>
      <c r="G31" s="21">
        <v>0</v>
      </c>
      <c r="H31" s="16"/>
    </row>
    <row r="32" spans="2:8" ht="26.25" customHeight="1" x14ac:dyDescent="0.2">
      <c r="B32" s="8" t="s">
        <v>28</v>
      </c>
      <c r="C32" s="5" t="s">
        <v>51</v>
      </c>
      <c r="D32" s="21">
        <f>5/0.18</f>
        <v>27.777777777777779</v>
      </c>
      <c r="E32" s="22">
        <f>9/0.18</f>
        <v>50</v>
      </c>
      <c r="F32" s="21">
        <f>3/0.18</f>
        <v>16.666666666666668</v>
      </c>
      <c r="G32" s="21">
        <f>1/0.18</f>
        <v>5.5555555555555554</v>
      </c>
      <c r="H32" s="16"/>
    </row>
    <row r="33" spans="2:8" ht="26.25" customHeight="1" thickBot="1" x14ac:dyDescent="0.25">
      <c r="B33" s="11" t="s">
        <v>29</v>
      </c>
      <c r="C33" s="6" t="s">
        <v>52</v>
      </c>
      <c r="D33" s="29">
        <f>4/0.19</f>
        <v>21.05263157894737</v>
      </c>
      <c r="E33" s="30">
        <f>14/0.19</f>
        <v>73.684210526315795</v>
      </c>
      <c r="F33" s="29">
        <f>1/0.19</f>
        <v>5.2631578947368425</v>
      </c>
      <c r="G33" s="29">
        <v>0</v>
      </c>
      <c r="H33" s="16"/>
    </row>
  </sheetData>
  <mergeCells count="7">
    <mergeCell ref="B2:G2"/>
    <mergeCell ref="B6:B7"/>
    <mergeCell ref="C6:C7"/>
    <mergeCell ref="D6:D7"/>
    <mergeCell ref="E6:E7"/>
    <mergeCell ref="F6:F7"/>
    <mergeCell ref="G6:G7"/>
  </mergeCells>
  <conditionalFormatting sqref="F18:G18 D8:E22 D24:E33">
    <cfRule type="cellIs" dxfId="9" priority="4" stopIfTrue="1" operator="greaterThanOrEqual">
      <formula>50</formula>
    </cfRule>
    <cfRule type="cellIs" dxfId="8" priority="5" stopIfTrue="1" operator="between">
      <formula>40</formula>
      <formula>50</formula>
    </cfRule>
    <cfRule type="cellIs" dxfId="7" priority="6" stopIfTrue="1" operator="between">
      <formula>30</formula>
      <formula>40</formula>
    </cfRule>
  </conditionalFormatting>
  <conditionalFormatting sqref="F23">
    <cfRule type="cellIs" dxfId="6" priority="7" stopIfTrue="1" operator="between">
      <formula>40</formula>
      <formula>50</formula>
    </cfRule>
  </conditionalFormatting>
  <conditionalFormatting sqref="F8:G8 F11:G22 G9:G10 F24:G33">
    <cfRule type="cellIs" dxfId="5" priority="8" stopIfTrue="1" operator="greaterThanOrEqual">
      <formula>50</formula>
    </cfRule>
    <cfRule type="cellIs" dxfId="4" priority="9" stopIfTrue="1" operator="between">
      <formula>40</formula>
      <formula>50</formula>
    </cfRule>
    <cfRule type="cellIs" dxfId="3" priority="10" stopIfTrue="1" operator="between">
      <formula>30</formula>
      <formula>40</formula>
    </cfRule>
  </conditionalFormatting>
  <conditionalFormatting sqref="D8:G8 D11:G22 D9:E10 G9:G10">
    <cfRule type="cellIs" dxfId="2" priority="3" stopIfTrue="1" operator="greaterThan">
      <formula>60</formula>
    </cfRule>
  </conditionalFormatting>
  <conditionalFormatting sqref="D22:G22 D24:G33">
    <cfRule type="cellIs" dxfId="1" priority="1" stopIfTrue="1" operator="greaterThan">
      <formula>60</formula>
    </cfRule>
    <cfRule type="cellIs" dxfId="0" priority="2" stopIfTrue="1" operator="greaterThan">
      <formula>60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+</dc:creator>
  <cp:lastModifiedBy>ptacek</cp:lastModifiedBy>
  <cp:lastPrinted>2017-03-02T21:33:49Z</cp:lastPrinted>
  <dcterms:created xsi:type="dcterms:W3CDTF">2010-02-27T20:10:19Z</dcterms:created>
  <dcterms:modified xsi:type="dcterms:W3CDTF">2021-06-29T12:20:05Z</dcterms:modified>
</cp:coreProperties>
</file>